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3\"/>
    </mc:Choice>
  </mc:AlternateContent>
  <xr:revisionPtr revIDLastSave="0" documentId="13_ncr:1_{AF43E444-97ED-4A93-AD16-80DAE6A86B1A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7" l="1"/>
  <c r="M51" i="7"/>
  <c r="M50" i="7"/>
  <c r="B12" i="2"/>
  <c r="B3" i="7" s="1"/>
  <c r="B11" i="2"/>
  <c r="B4" i="7" s="1"/>
  <c r="B10" i="2"/>
  <c r="D3" i="7" s="1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 s="1"/>
  <c r="C41" i="4"/>
  <c r="B41" i="4"/>
  <c r="A41" i="4"/>
  <c r="AB40" i="4"/>
  <c r="AA40" i="4"/>
  <c r="D44" i="10" s="1"/>
  <c r="C40" i="4"/>
  <c r="B40" i="4"/>
  <c r="A40" i="4"/>
  <c r="AB39" i="4"/>
  <c r="AA39" i="4"/>
  <c r="D43" i="10" s="1"/>
  <c r="C39" i="4"/>
  <c r="B39" i="4"/>
  <c r="A39" i="4"/>
  <c r="AB38" i="4"/>
  <c r="AA38" i="4"/>
  <c r="D42" i="10" s="1"/>
  <c r="C38" i="4"/>
  <c r="B38" i="4"/>
  <c r="A38" i="4"/>
  <c r="AB37" i="4"/>
  <c r="AA37" i="4"/>
  <c r="D41" i="10" s="1"/>
  <c r="C37" i="4"/>
  <c r="B37" i="4"/>
  <c r="A37" i="4"/>
  <c r="AB36" i="4"/>
  <c r="AA36" i="4"/>
  <c r="D40" i="10" s="1"/>
  <c r="C36" i="4"/>
  <c r="B36" i="4"/>
  <c r="A36" i="4"/>
  <c r="AB35" i="4"/>
  <c r="AA35" i="4"/>
  <c r="D39" i="10" s="1"/>
  <c r="C35" i="4"/>
  <c r="B35" i="4"/>
  <c r="A35" i="4"/>
  <c r="AB34" i="4"/>
  <c r="AA34" i="4"/>
  <c r="D38" i="10" s="1"/>
  <c r="C34" i="4"/>
  <c r="B34" i="4"/>
  <c r="A34" i="4"/>
  <c r="AB33" i="4"/>
  <c r="AA33" i="4"/>
  <c r="D37" i="10" s="1"/>
  <c r="C33" i="4"/>
  <c r="B33" i="4"/>
  <c r="A33" i="4"/>
  <c r="AB32" i="4"/>
  <c r="AA32" i="4"/>
  <c r="D36" i="10" s="1"/>
  <c r="C32" i="4"/>
  <c r="B32" i="4"/>
  <c r="A32" i="4"/>
  <c r="AB31" i="4"/>
  <c r="AA31" i="4"/>
  <c r="D35" i="10" s="1"/>
  <c r="C31" i="4"/>
  <c r="B31" i="4"/>
  <c r="A31" i="4"/>
  <c r="AB30" i="4"/>
  <c r="AA30" i="4"/>
  <c r="D34" i="10" s="1"/>
  <c r="C30" i="4"/>
  <c r="B30" i="4"/>
  <c r="A30" i="4"/>
  <c r="AB29" i="4"/>
  <c r="AA29" i="4"/>
  <c r="D33" i="10" s="1"/>
  <c r="C29" i="4"/>
  <c r="B29" i="4"/>
  <c r="A29" i="4"/>
  <c r="AB28" i="4"/>
  <c r="AA28" i="4"/>
  <c r="D32" i="10" s="1"/>
  <c r="C28" i="4"/>
  <c r="B28" i="4"/>
  <c r="A28" i="4"/>
  <c r="AB27" i="4"/>
  <c r="AA27" i="4"/>
  <c r="D31" i="10" s="1"/>
  <c r="C27" i="4"/>
  <c r="B27" i="4"/>
  <c r="A27" i="4"/>
  <c r="AB26" i="4"/>
  <c r="AA26" i="4"/>
  <c r="D30" i="10" s="1"/>
  <c r="C26" i="4"/>
  <c r="B26" i="4"/>
  <c r="A26" i="4"/>
  <c r="AB25" i="4"/>
  <c r="AA25" i="4"/>
  <c r="D29" i="10" s="1"/>
  <c r="C25" i="4"/>
  <c r="B25" i="4"/>
  <c r="A25" i="4"/>
  <c r="AB24" i="4"/>
  <c r="AA24" i="4"/>
  <c r="D28" i="10" s="1"/>
  <c r="C24" i="4"/>
  <c r="B24" i="4"/>
  <c r="A24" i="4"/>
  <c r="AB23" i="4"/>
  <c r="AA23" i="4"/>
  <c r="D27" i="10" s="1"/>
  <c r="C23" i="4"/>
  <c r="B23" i="4"/>
  <c r="A23" i="4"/>
  <c r="AB22" i="4"/>
  <c r="AA22" i="4"/>
  <c r="D26" i="10" s="1"/>
  <c r="C22" i="4"/>
  <c r="B22" i="4"/>
  <c r="A22" i="4"/>
  <c r="AB21" i="4"/>
  <c r="AA21" i="4"/>
  <c r="D25" i="10" s="1"/>
  <c r="C21" i="4"/>
  <c r="B21" i="4"/>
  <c r="A21" i="4"/>
  <c r="AB20" i="4"/>
  <c r="AA20" i="4"/>
  <c r="D24" i="10" s="1"/>
  <c r="C20" i="4"/>
  <c r="B20" i="4"/>
  <c r="A20" i="4"/>
  <c r="AB19" i="4"/>
  <c r="AA19" i="4"/>
  <c r="D23" i="10" s="1"/>
  <c r="C19" i="4"/>
  <c r="B19" i="4"/>
  <c r="A19" i="4"/>
  <c r="AB18" i="4"/>
  <c r="AA18" i="4"/>
  <c r="D22" i="10" s="1"/>
  <c r="C18" i="4"/>
  <c r="B18" i="4"/>
  <c r="A18" i="4"/>
  <c r="AB17" i="4"/>
  <c r="AA17" i="4"/>
  <c r="D21" i="10" s="1"/>
  <c r="C17" i="4"/>
  <c r="B17" i="4"/>
  <c r="A17" i="4"/>
  <c r="AB16" i="4"/>
  <c r="AA16" i="4"/>
  <c r="D20" i="10" s="1"/>
  <c r="C16" i="4"/>
  <c r="B16" i="4"/>
  <c r="A16" i="4"/>
  <c r="AB15" i="4"/>
  <c r="AA15" i="4"/>
  <c r="D19" i="10" s="1"/>
  <c r="C15" i="4"/>
  <c r="B15" i="4"/>
  <c r="A15" i="4"/>
  <c r="AB14" i="4"/>
  <c r="AA14" i="4"/>
  <c r="D18" i="10" s="1"/>
  <c r="C14" i="4"/>
  <c r="B14" i="4"/>
  <c r="A14" i="4"/>
  <c r="AB13" i="4"/>
  <c r="AA13" i="4"/>
  <c r="D17" i="10" s="1"/>
  <c r="C13" i="4"/>
  <c r="B13" i="4"/>
  <c r="A13" i="4"/>
  <c r="AB12" i="4"/>
  <c r="AA12" i="4"/>
  <c r="C12" i="4"/>
  <c r="B12" i="4"/>
  <c r="A12" i="4"/>
  <c r="AB11" i="4"/>
  <c r="AA11" i="4"/>
  <c r="D15" i="10" s="1"/>
  <c r="C11" i="4"/>
  <c r="B11" i="4"/>
  <c r="A11" i="4"/>
  <c r="AB10" i="4"/>
  <c r="AA10" i="4"/>
  <c r="D14" i="10" s="1"/>
  <c r="C10" i="4"/>
  <c r="B10" i="4"/>
  <c r="A10" i="4"/>
  <c r="AB9" i="4"/>
  <c r="AA9" i="4"/>
  <c r="D13" i="10" s="1"/>
  <c r="C9" i="4"/>
  <c r="B9" i="4"/>
  <c r="A9" i="4"/>
  <c r="AB8" i="4"/>
  <c r="AA8" i="4"/>
  <c r="D12" i="10" s="1"/>
  <c r="C8" i="4"/>
  <c r="B8" i="4"/>
  <c r="A8" i="4"/>
  <c r="AB7" i="4"/>
  <c r="AA7" i="4"/>
  <c r="D11" i="10" s="1"/>
  <c r="C7" i="4"/>
  <c r="B7" i="4"/>
  <c r="A7" i="4"/>
  <c r="AB6" i="4"/>
  <c r="AA6" i="4"/>
  <c r="D10" i="10" s="1"/>
  <c r="C6" i="4"/>
  <c r="B6" i="4"/>
  <c r="A6" i="4"/>
  <c r="AB5" i="4"/>
  <c r="AA5" i="4"/>
  <c r="D9" i="10" s="1"/>
  <c r="C5" i="4"/>
  <c r="B5" i="4"/>
  <c r="A5" i="4"/>
  <c r="AB4" i="4"/>
  <c r="AA4" i="4"/>
  <c r="D8" i="10" s="1"/>
  <c r="C4" i="4"/>
  <c r="B4" i="4"/>
  <c r="A4" i="4"/>
  <c r="AB3" i="4"/>
  <c r="AA3" i="4"/>
  <c r="D7" i="10" s="1"/>
  <c r="C3" i="4"/>
  <c r="B3" i="4"/>
  <c r="A3" i="4"/>
  <c r="AB2" i="4"/>
  <c r="AA2" i="4"/>
  <c r="D6" i="10" s="1"/>
  <c r="C2" i="4"/>
  <c r="B2" i="4"/>
  <c r="A2" i="4"/>
  <c r="B4" i="2"/>
  <c r="M3" i="7" s="1"/>
  <c r="N36" i="7" l="1"/>
  <c r="N44" i="7"/>
  <c r="N41" i="7"/>
  <c r="N39" i="7"/>
  <c r="N37" i="7"/>
  <c r="M48" i="7"/>
  <c r="B1" i="7"/>
  <c r="N47" i="7"/>
  <c r="N35" i="7"/>
  <c r="M35" i="7" s="1"/>
  <c r="D16" i="10"/>
  <c r="O48" i="7"/>
  <c r="N48" i="7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F6" i="10" l="1"/>
  <c r="B43" i="7"/>
</calcChain>
</file>

<file path=xl/sharedStrings.xml><?xml version="1.0" encoding="utf-8"?>
<sst xmlns="http://schemas.openxmlformats.org/spreadsheetml/2006/main" count="463" uniqueCount="332">
  <si>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</si>
  <si>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</si>
  <si>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</si>
  <si>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</si>
  <si>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</si>
  <si>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</si>
  <si>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</si>
  <si>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</si>
  <si>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</si>
  <si>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</si>
  <si>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</si>
  <si>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</si>
  <si>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</si>
  <si>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</si>
  <si>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</si>
  <si>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</si>
  <si>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</si>
  <si>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</si>
  <si>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</si>
  <si>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</si>
  <si>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</si>
  <si>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</si>
  <si>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</si>
  <si>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</si>
  <si>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</si>
  <si>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</si>
  <si>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</si>
  <si>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</si>
  <si>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</si>
  <si>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</si>
  <si>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</si>
  <si>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</si>
  <si>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</si>
  <si>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</si>
  <si>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</si>
  <si>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</si>
  <si>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</si>
  <si>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</si>
  <si>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</si>
  <si>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</si>
  <si>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</si>
  <si>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</si>
  <si>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</si>
  <si>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</si>
  <si>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</si>
  <si>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</si>
  <si>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</si>
  <si>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</si>
  <si>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</si>
  <si>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</si>
  <si>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</si>
  <si>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</si>
  <si>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</si>
  <si>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</si>
  <si>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</si>
  <si>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</si>
  <si>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</si>
  <si>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</si>
  <si>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</si>
  <si>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</si>
  <si>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</si>
  <si>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</si>
  <si>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</si>
  <si>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</si>
  <si>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</si>
  <si>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</si>
  <si>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</si>
  <si>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</si>
  <si>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</si>
  <si>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</si>
  <si>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</si>
  <si>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</si>
  <si>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</si>
  <si>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</si>
  <si>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</si>
  <si>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</si>
  <si>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</si>
  <si>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</si>
  <si>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</si>
  <si>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</si>
  <si>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</si>
  <si>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</si>
  <si>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</si>
  <si>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</si>
  <si>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</si>
  <si>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</si>
  <si>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</si>
  <si>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</si>
  <si>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</si>
  <si>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</si>
  <si>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</si>
  <si>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</si>
  <si>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</si>
  <si>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</si>
  <si>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</si>
  <si>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</si>
  <si>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</si>
  <si>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</si>
  <si>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</si>
  <si>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</si>
  <si>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</si>
  <si>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</si>
  <si>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</si>
  <si>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</si>
  <si>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</si>
  <si>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</si>
  <si>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</si>
  <si>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</si>
  <si>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</si>
  <si>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</si>
  <si>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</si>
  <si>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</si>
  <si>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</si>
  <si>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</si>
  <si>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</si>
  <si>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</si>
  <si>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</si>
  <si>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</si>
  <si>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</si>
  <si>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</si>
  <si>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</si>
  <si>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</si>
  <si>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</si>
  <si>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</si>
  <si>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</si>
  <si>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</si>
  <si>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</si>
  <si>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</si>
  <si>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</si>
  <si>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</si>
  <si>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</si>
  <si>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</si>
  <si>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</si>
  <si>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</si>
  <si>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</si>
  <si>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</si>
  <si>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</si>
  <si>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</si>
  <si>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</si>
  <si>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</si>
  <si>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</si>
  <si>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</si>
  <si>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</si>
  <si>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</si>
  <si>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</si>
  <si>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</si>
  <si>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</si>
  <si>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</si>
  <si>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</si>
  <si>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</si>
  <si>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</si>
  <si>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</si>
  <si>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</si>
  <si>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</si>
  <si>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</si>
  <si>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</si>
  <si>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</si>
  <si>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</si>
  <si>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</si>
  <si>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</si>
  <si>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</si>
  <si>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</si>
  <si>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</si>
  <si>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</si>
  <si>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</si>
  <si>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</si>
  <si>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</si>
  <si>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</si>
  <si>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</si>
  <si>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</si>
  <si>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</si>
  <si>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</si>
  <si>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</si>
  <si>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</si>
  <si>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</si>
  <si>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</si>
  <si>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</si>
  <si>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</si>
  <si>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</si>
  <si>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</si>
  <si>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</si>
  <si>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</si>
  <si>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</si>
  <si>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</si>
  <si>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</si>
  <si>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</si>
  <si>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</si>
  <si>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</si>
  <si>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</si>
  <si>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</si>
  <si>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</si>
  <si>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</si>
  <si>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</si>
  <si>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</si>
  <si>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</si>
  <si>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</si>
  <si>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</si>
  <si>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</si>
  <si>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</si>
  <si>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</si>
  <si>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</si>
  <si>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</si>
  <si>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</si>
  <si>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</si>
  <si>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</si>
  <si>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</si>
  <si>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</si>
  <si>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</si>
  <si>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</si>
  <si>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</si>
  <si>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</si>
  <si>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</si>
  <si>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</si>
  <si>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</si>
  <si>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</si>
  <si>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</si>
  <si>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</si>
  <si>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</si>
  <si>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</si>
  <si>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</si>
  <si>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</si>
  <si>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</si>
  <si>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</si>
  <si>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</si>
  <si>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</si>
  <si>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</si>
  <si>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</si>
  <si>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</si>
  <si>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</si>
  <si>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</si>
  <si>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</si>
  <si>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</si>
  <si>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</si>
  <si>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</si>
  <si>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</si>
  <si>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</si>
  <si>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</si>
  <si>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</si>
  <si>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</si>
  <si>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</si>
  <si>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</si>
  <si>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</si>
  <si>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</si>
  <si>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</si>
  <si>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</si>
  <si>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</si>
  <si>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</si>
  <si>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</si>
  <si>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</si>
  <si>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</si>
  <si>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</si>
  <si>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</si>
  <si>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</si>
  <si>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</si>
  <si>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</si>
  <si>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</si>
  <si>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</si>
  <si>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</si>
  <si>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</si>
  <si>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</si>
  <si>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</si>
  <si>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</si>
  <si>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</si>
  <si>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</si>
  <si>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</si>
  <si>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</si>
  <si>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</si>
  <si>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</si>
  <si>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</si>
  <si>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</si>
  <si>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</si>
  <si>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</si>
  <si>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</si>
  <si>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</si>
  <si>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الإسم :</t>
  </si>
  <si>
    <t>Nama Arab</t>
  </si>
  <si>
    <t>محمد</t>
  </si>
  <si>
    <t>٢٠٢٥ - ٢٠٢٦</t>
  </si>
  <si>
    <t>١٤٤٦ - ١٤٤٧</t>
  </si>
  <si>
    <t>١٦ من رجب سنة ١٤٤٧ ه</t>
  </si>
  <si>
    <t>٠٥ من يناير سنة ٢٠٢٦ م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</si>
  <si>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</si>
  <si>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</si>
  <si>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</si>
  <si>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</si>
  <si>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</si>
  <si>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</si>
  <si>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</si>
  <si>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</si>
  <si>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</si>
  <si>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</si>
  <si>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</si>
  <si>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</si>
  <si>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</si>
  <si>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</si>
  <si>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</si>
  <si>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</si>
  <si>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</si>
  <si>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</si>
  <si>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</si>
  <si>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</si>
  <si>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</si>
  <si>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</si>
  <si>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</si>
  <si>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</si>
  <si>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</si>
  <si>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ABDUL RAHMAN NASUTION</t>
  </si>
  <si>
    <t>AHMAD HAYKAL AZMI</t>
  </si>
  <si>
    <t>ALFAZRI ALQALIFI</t>
  </si>
  <si>
    <t>DANISH SEPTIANSYAH</t>
  </si>
  <si>
    <t>FAHREZA ALDY RAMADHAN</t>
  </si>
  <si>
    <t>HAFIZ ALZANI</t>
  </si>
  <si>
    <t>HAIKAL RAYYAN RAMADANI</t>
  </si>
  <si>
    <t>IBNU HAMZAH ALFAIRUS</t>
  </si>
  <si>
    <t>M. HARIS ATHA HIBATULLAH</t>
  </si>
  <si>
    <t>MAULANA MUKHTAR AL ANSORI</t>
  </si>
  <si>
    <t>MUHAMAD ADAM PAHRIJAL</t>
  </si>
  <si>
    <t>MUHAMAD FIRAS MUNTAZ ZULMI</t>
  </si>
  <si>
    <t>MUHAMAD ZULFIKRI</t>
  </si>
  <si>
    <t>MUHAMMAD ALFARIZY WINATA</t>
  </si>
  <si>
    <t>MUHAMMAD AZKA HIDAYATUL IKHSAN</t>
  </si>
  <si>
    <t>MUHAMMAD BASITH ARRAFI</t>
  </si>
  <si>
    <t>MUHAMMAD FIKRI HAIKAL</t>
  </si>
  <si>
    <t>MUHAMMAD IRFAN NAUFAL</t>
  </si>
  <si>
    <t>MUHAMMAD KHATAMI</t>
  </si>
  <si>
    <t>MUHAMMAD NIZAM AL-FARIZI</t>
  </si>
  <si>
    <t>NASRUDIN HASAN</t>
  </si>
  <si>
    <t>REZVAN NUGRAHA</t>
  </si>
  <si>
    <t>RIDHO TIRTA ZAMZAMY</t>
  </si>
  <si>
    <t>RIKI ADI WINATA</t>
  </si>
  <si>
    <t>RIZKI ADITIA</t>
  </si>
  <si>
    <t>الثالث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</si>
</sst>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>
      <alignment horizontal="right" vertical="center" readingOrder="2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5" x14ac:dyDescent="0.35"/>
  <sheetData>
    <row r="2" spans="3:3" x14ac:dyDescent="0.35">
      <c r="C2" t="s">
        <v>129</v>
      </c>
    </row>
    <row r="4" spans="3:3" x14ac:dyDescent="0.35">
      <c r="C4" t="s">
        <v>130</v>
      </c>
    </row>
    <row r="6" spans="3:3" x14ac:dyDescent="0.35">
      <c r="C6" t="s">
        <v>131</v>
      </c>
    </row>
    <row r="8" spans="3:3" x14ac:dyDescent="0.35">
      <c r="C8" t="s">
        <v>132</v>
      </c>
    </row>
    <row r="10" spans="3:3" x14ac:dyDescent="0.35">
      <c r="C10" t="s">
        <v>133</v>
      </c>
    </row>
    <row r="12" spans="3:3" x14ac:dyDescent="0.35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71" workbookViewId="0">
      <selection activeCell="C6" sqref="C6:G6"/>
    </sheetView>
  </sheetViews>
  <sheetFormatPr defaultColWidth="8.7265625" defaultRowHeight="14.5" x14ac:dyDescent="0.35"/>
  <cols>
    <col min="1" max="1" width="8.453125" style="1" customWidth="1"/>
    <col min="2" max="2" width="5.089843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 x14ac:dyDescent="0.35">
      <c r="C1" s="125" t="s">
        <v>157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36"/>
      <c r="D3" s="137"/>
      <c r="E3" s="137"/>
      <c r="F3" s="137"/>
      <c r="G3" s="138"/>
    </row>
    <row r="4" spans="1:12" ht="21" x14ac:dyDescent="0.35">
      <c r="A4" s="1" t="s">
        <v>80</v>
      </c>
      <c r="B4" s="1" t="str">
        <f>CONCATENATE(F4," ",E4," ",C4)</f>
        <v>الصف  : الثالث ب للبنين</v>
      </c>
      <c r="C4" s="127" t="s">
        <v>331</v>
      </c>
      <c r="D4" s="127"/>
      <c r="E4" s="127" t="s">
        <v>138</v>
      </c>
      <c r="F4" s="2" t="s">
        <v>137</v>
      </c>
      <c r="G4" s="132">
        <v>1</v>
      </c>
    </row>
    <row r="5" spans="1:12" x14ac:dyDescent="0.35">
      <c r="C5" s="127"/>
      <c r="D5" s="127"/>
      <c r="E5" s="127"/>
      <c r="F5" s="3" t="s">
        <v>142</v>
      </c>
      <c r="G5" s="132"/>
    </row>
    <row r="6" spans="1:12" ht="7" customHeight="1" x14ac:dyDescent="0.35">
      <c r="C6" s="131"/>
      <c r="D6" s="131"/>
      <c r="E6" s="131"/>
      <c r="F6" s="131"/>
      <c r="G6" s="131"/>
    </row>
    <row r="7" spans="1:12" ht="21" x14ac:dyDescent="0.35">
      <c r="A7" s="111" t="s">
        <v>80</v>
      </c>
      <c r="B7" s="112" t="str">
        <f>CONCATENATE(F7," ",E7," ",C7)</f>
        <v>الفصل الدراسي : الأول</v>
      </c>
      <c r="C7" s="130" t="s">
        <v>265</v>
      </c>
      <c r="D7" s="130"/>
      <c r="E7" s="126" t="s">
        <v>138</v>
      </c>
      <c r="F7" s="90" t="s">
        <v>149</v>
      </c>
      <c r="G7" s="129">
        <v>2</v>
      </c>
    </row>
    <row r="8" spans="1:12" ht="21.65" customHeight="1" x14ac:dyDescent="0.35">
      <c r="A8" s="112"/>
      <c r="B8" s="112"/>
      <c r="C8" s="130"/>
      <c r="D8" s="130"/>
      <c r="E8" s="126"/>
      <c r="F8" s="91" t="s">
        <v>150</v>
      </c>
      <c r="G8" s="129"/>
    </row>
    <row r="9" spans="1:12" ht="7" customHeight="1" x14ac:dyDescent="0.35">
      <c r="A9" s="112"/>
      <c r="B9" s="112"/>
      <c r="C9" s="128"/>
      <c r="D9" s="128"/>
      <c r="E9" s="128"/>
      <c r="F9" s="128"/>
      <c r="G9" s="128"/>
    </row>
    <row r="10" spans="1:12" ht="26.5" customHeight="1" x14ac:dyDescent="0.5">
      <c r="A10" s="112" t="s">
        <v>80</v>
      </c>
      <c r="B10" s="112" t="str">
        <f>CONCATENATE(F10," : ")</f>
        <v xml:space="preserve">العام الدراسي : </v>
      </c>
      <c r="C10" s="139" t="s">
        <v>277</v>
      </c>
      <c r="D10" s="139"/>
      <c r="E10" s="126" t="s">
        <v>138</v>
      </c>
      <c r="F10" s="92" t="s">
        <v>139</v>
      </c>
      <c r="G10" s="129">
        <v>3</v>
      </c>
    </row>
    <row r="11" spans="1:12" ht="26.15" customHeight="1" x14ac:dyDescent="0.35">
      <c r="A11" s="112"/>
      <c r="B11" s="113" t="str">
        <f>CONCATENATE(C10," ","م")</f>
        <v>٢٠٢٥ - ٢٠٢٦ م</v>
      </c>
      <c r="C11" s="133" t="s">
        <v>278</v>
      </c>
      <c r="D11" s="133"/>
      <c r="E11" s="126"/>
      <c r="F11" s="91" t="s">
        <v>141</v>
      </c>
      <c r="G11" s="129"/>
    </row>
    <row r="12" spans="1:12" ht="6.65" customHeight="1" x14ac:dyDescent="0.35">
      <c r="A12" s="112"/>
      <c r="B12" s="113" t="str">
        <f>CONCATENATE(C11," ","ه")</f>
        <v>١٤٤٦ - ١٤٤٧ ه</v>
      </c>
      <c r="C12" s="128"/>
      <c r="D12" s="128"/>
      <c r="E12" s="128"/>
      <c r="F12" s="128"/>
      <c r="G12" s="128"/>
    </row>
    <row r="13" spans="1:12" ht="21" x14ac:dyDescent="0.5">
      <c r="A13" s="112"/>
      <c r="B13" s="112"/>
      <c r="C13" s="135" t="s">
        <v>279</v>
      </c>
      <c r="D13" s="134"/>
      <c r="E13" s="126" t="s">
        <v>138</v>
      </c>
      <c r="F13" s="92" t="s">
        <v>140</v>
      </c>
      <c r="G13" s="129">
        <v>4</v>
      </c>
      <c r="K13" s="5"/>
    </row>
    <row r="14" spans="1:12" ht="22.5" customHeight="1" x14ac:dyDescent="0.35">
      <c r="A14" s="112"/>
      <c r="B14" s="112"/>
      <c r="C14" s="134" t="s">
        <v>280</v>
      </c>
      <c r="D14" s="134"/>
      <c r="E14" s="126"/>
      <c r="F14" s="91" t="s">
        <v>143</v>
      </c>
      <c r="G14" s="129"/>
      <c r="K14" s="5"/>
    </row>
    <row r="15" spans="1:12" ht="6" customHeight="1" x14ac:dyDescent="0.35">
      <c r="A15" s="112"/>
      <c r="B15" s="112"/>
      <c r="C15" s="128"/>
      <c r="D15" s="128"/>
      <c r="E15" s="128"/>
      <c r="F15" s="128"/>
      <c r="G15" s="128"/>
    </row>
    <row r="16" spans="1:12" ht="21" x14ac:dyDescent="0.5">
      <c r="A16" s="112"/>
      <c r="B16" s="112"/>
      <c r="C16" s="140" t="s">
        <v>263</v>
      </c>
      <c r="D16" s="140"/>
      <c r="E16" s="126" t="s">
        <v>138</v>
      </c>
      <c r="F16" s="92" t="s">
        <v>145</v>
      </c>
      <c r="G16" s="129">
        <v>5</v>
      </c>
      <c r="K16" s="5"/>
      <c r="L16" s="5"/>
    </row>
    <row r="17" spans="1:12" ht="14.5" customHeight="1" x14ac:dyDescent="0.35">
      <c r="A17" s="112"/>
      <c r="B17" s="112"/>
      <c r="C17" s="140"/>
      <c r="D17" s="140"/>
      <c r="E17" s="126"/>
      <c r="F17" s="91" t="s">
        <v>147</v>
      </c>
      <c r="G17" s="129"/>
    </row>
    <row r="18" spans="1:12" ht="6" customHeight="1" x14ac:dyDescent="0.5">
      <c r="A18" s="112"/>
      <c r="B18" s="112"/>
      <c r="C18" s="141"/>
      <c r="D18" s="141"/>
      <c r="E18" s="141"/>
      <c r="F18" s="141"/>
      <c r="G18" s="141"/>
    </row>
    <row r="19" spans="1:12" ht="21" x14ac:dyDescent="0.5">
      <c r="A19" s="112"/>
      <c r="B19" s="112"/>
      <c r="C19" s="140"/>
      <c r="D19" s="140"/>
      <c r="E19" s="126" t="s">
        <v>138</v>
      </c>
      <c r="F19" s="92" t="s">
        <v>146</v>
      </c>
      <c r="G19" s="129">
        <v>6</v>
      </c>
    </row>
    <row r="20" spans="1:12" ht="14.5" customHeight="1" x14ac:dyDescent="0.35">
      <c r="A20" s="112"/>
      <c r="B20" s="112"/>
      <c r="C20" s="140"/>
      <c r="D20" s="140"/>
      <c r="E20" s="126"/>
      <c r="F20" s="114" t="s">
        <v>148</v>
      </c>
      <c r="G20" s="129"/>
    </row>
    <row r="24" spans="1:12" x14ac:dyDescent="0.35">
      <c r="L24" s="5"/>
    </row>
    <row r="25" spans="1:12" x14ac:dyDescent="0.35">
      <c r="L25" s="5"/>
    </row>
    <row r="26" spans="1:12" x14ac:dyDescent="0.35">
      <c r="L26" s="5"/>
    </row>
    <row r="27" spans="1:12" x14ac:dyDescent="0.35">
      <c r="L27" s="5"/>
    </row>
    <row r="28" spans="1:12" x14ac:dyDescent="0.35">
      <c r="L28" s="5"/>
    </row>
    <row r="29" spans="1:12" x14ac:dyDescent="0.35">
      <c r="L29" s="5"/>
    </row>
    <row r="30" spans="1:12" x14ac:dyDescent="0.35">
      <c r="L30" s="5"/>
    </row>
    <row r="31" spans="1:12" x14ac:dyDescent="0.35">
      <c r="L31" s="5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D2" sqref="D2"/>
    </sheetView>
  </sheetViews>
  <sheetFormatPr defaultColWidth="8.7265625" defaultRowHeight="14.5" x14ac:dyDescent="0.35"/>
  <cols>
    <col min="1" max="1" width="6.54296875" style="6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27.65" customHeight="1" x14ac:dyDescent="0.35">
      <c r="A1" s="120" t="s">
        <v>60</v>
      </c>
      <c r="B1" s="120" t="s">
        <v>151</v>
      </c>
      <c r="C1" s="120" t="s">
        <v>152</v>
      </c>
      <c r="D1" s="120" t="s">
        <v>275</v>
      </c>
    </row>
    <row r="2" spans="1:4" ht="18" customHeight="1" x14ac:dyDescent="0.35">
      <c r="A2" s="121">
        <v>1</v>
      </c>
      <c r="B2" s="122" t="s">
        <v>306</v>
      </c>
      <c r="C2" s="123" t="s">
        <v>281</v>
      </c>
      <c r="D2" s="124" t="s">
        <v>276</v>
      </c>
    </row>
    <row r="3" spans="1:4" ht="18" customHeight="1" x14ac:dyDescent="0.35">
      <c r="A3" s="121">
        <v>2</v>
      </c>
      <c r="B3" s="122" t="s">
        <v>307</v>
      </c>
      <c r="C3" s="123" t="s">
        <v>282</v>
      </c>
      <c r="D3" s="124" t="s">
        <v>80</v>
      </c>
    </row>
    <row r="4" spans="1:4" ht="18" customHeight="1" x14ac:dyDescent="0.35">
      <c r="A4" s="121">
        <v>3</v>
      </c>
      <c r="B4" s="122" t="s">
        <v>308</v>
      </c>
      <c r="C4" s="123" t="s">
        <v>283</v>
      </c>
      <c r="D4" s="124" t="s">
        <v>80</v>
      </c>
    </row>
    <row r="5" spans="1:4" ht="18" customHeight="1" x14ac:dyDescent="0.35">
      <c r="A5" s="121">
        <v>4</v>
      </c>
      <c r="B5" s="122" t="s">
        <v>309</v>
      </c>
      <c r="C5" s="123" t="s">
        <v>284</v>
      </c>
      <c r="D5" s="124" t="s">
        <v>80</v>
      </c>
    </row>
    <row r="6" spans="1:4" ht="18" customHeight="1" x14ac:dyDescent="0.35">
      <c r="A6" s="121">
        <v>5</v>
      </c>
      <c r="B6" s="122" t="s">
        <v>310</v>
      </c>
      <c r="C6" s="123" t="s">
        <v>285</v>
      </c>
      <c r="D6" s="124" t="s">
        <v>80</v>
      </c>
    </row>
    <row r="7" spans="1:4" ht="18" customHeight="1" x14ac:dyDescent="0.35">
      <c r="A7" s="121">
        <v>6</v>
      </c>
      <c r="B7" s="122" t="s">
        <v>311</v>
      </c>
      <c r="C7" s="123" t="s">
        <v>286</v>
      </c>
      <c r="D7" s="124" t="s">
        <v>80</v>
      </c>
    </row>
    <row r="8" spans="1:4" ht="18" customHeight="1" x14ac:dyDescent="0.35">
      <c r="A8" s="121">
        <v>7</v>
      </c>
      <c r="B8" s="122" t="s">
        <v>312</v>
      </c>
      <c r="C8" s="123" t="s">
        <v>287</v>
      </c>
      <c r="D8" s="124" t="s">
        <v>80</v>
      </c>
    </row>
    <row r="9" spans="1:4" ht="18" customHeight="1" x14ac:dyDescent="0.35">
      <c r="A9" s="121">
        <v>8</v>
      </c>
      <c r="B9" s="122" t="s">
        <v>313</v>
      </c>
      <c r="C9" s="123" t="s">
        <v>288</v>
      </c>
      <c r="D9" s="124" t="s">
        <v>80</v>
      </c>
    </row>
    <row r="10" spans="1:4" ht="18" customHeight="1" x14ac:dyDescent="0.35">
      <c r="A10" s="121">
        <v>9</v>
      </c>
      <c r="B10" s="122" t="s">
        <v>314</v>
      </c>
      <c r="C10" s="123" t="s">
        <v>289</v>
      </c>
      <c r="D10" s="124" t="s">
        <v>80</v>
      </c>
    </row>
    <row r="11" spans="1:4" ht="18" customHeight="1" x14ac:dyDescent="0.35">
      <c r="A11" s="121">
        <v>10</v>
      </c>
      <c r="B11" s="122" t="s">
        <v>315</v>
      </c>
      <c r="C11" s="123" t="s">
        <v>290</v>
      </c>
      <c r="D11" s="124" t="s">
        <v>80</v>
      </c>
    </row>
    <row r="12" spans="1:4" ht="18" customHeight="1" x14ac:dyDescent="0.35">
      <c r="A12" s="121">
        <v>11</v>
      </c>
      <c r="B12" s="122" t="s">
        <v>316</v>
      </c>
      <c r="C12" s="123" t="s">
        <v>291</v>
      </c>
      <c r="D12" s="124" t="s">
        <v>80</v>
      </c>
    </row>
    <row r="13" spans="1:4" ht="18" customHeight="1" x14ac:dyDescent="0.35">
      <c r="A13" s="121">
        <v>12</v>
      </c>
      <c r="B13" s="122" t="s">
        <v>317</v>
      </c>
      <c r="C13" s="123" t="s">
        <v>292</v>
      </c>
      <c r="D13" s="124" t="s">
        <v>80</v>
      </c>
    </row>
    <row r="14" spans="1:4" ht="18" customHeight="1" x14ac:dyDescent="0.35">
      <c r="A14" s="121">
        <v>13</v>
      </c>
      <c r="B14" s="122" t="s">
        <v>318</v>
      </c>
      <c r="C14" s="123" t="s">
        <v>293</v>
      </c>
      <c r="D14" s="124" t="s">
        <v>80</v>
      </c>
    </row>
    <row r="15" spans="1:4" ht="18" customHeight="1" x14ac:dyDescent="0.35">
      <c r="A15" s="121">
        <v>14</v>
      </c>
      <c r="B15" s="122" t="s">
        <v>319</v>
      </c>
      <c r="C15" s="123" t="s">
        <v>294</v>
      </c>
      <c r="D15" s="124" t="s">
        <v>80</v>
      </c>
    </row>
    <row r="16" spans="1:4" ht="18" customHeight="1" x14ac:dyDescent="0.35">
      <c r="A16" s="121">
        <v>15</v>
      </c>
      <c r="B16" s="122" t="s">
        <v>320</v>
      </c>
      <c r="C16" s="123" t="s">
        <v>295</v>
      </c>
      <c r="D16" s="124" t="s">
        <v>80</v>
      </c>
    </row>
    <row r="17" spans="1:4" ht="18" customHeight="1" x14ac:dyDescent="0.35">
      <c r="A17" s="121">
        <v>16</v>
      </c>
      <c r="B17" s="122" t="s">
        <v>321</v>
      </c>
      <c r="C17" s="123" t="s">
        <v>296</v>
      </c>
      <c r="D17" s="124" t="s">
        <v>80</v>
      </c>
    </row>
    <row r="18" spans="1:4" ht="18" customHeight="1" x14ac:dyDescent="0.35">
      <c r="A18" s="121">
        <v>17</v>
      </c>
      <c r="B18" s="122" t="s">
        <v>322</v>
      </c>
      <c r="C18" s="123" t="s">
        <v>297</v>
      </c>
      <c r="D18" s="124" t="s">
        <v>80</v>
      </c>
    </row>
    <row r="19" spans="1:4" ht="18" customHeight="1" x14ac:dyDescent="0.35">
      <c r="A19" s="121">
        <v>18</v>
      </c>
      <c r="B19" s="122" t="s">
        <v>323</v>
      </c>
      <c r="C19" s="123" t="s">
        <v>298</v>
      </c>
      <c r="D19" s="124" t="s">
        <v>80</v>
      </c>
    </row>
    <row r="20" spans="1:4" ht="18" customHeight="1" x14ac:dyDescent="0.35">
      <c r="A20" s="121">
        <v>19</v>
      </c>
      <c r="B20" s="122" t="s">
        <v>324</v>
      </c>
      <c r="C20" s="123" t="s">
        <v>299</v>
      </c>
      <c r="D20" s="124" t="s">
        <v>80</v>
      </c>
    </row>
    <row r="21" spans="1:4" ht="18" customHeight="1" x14ac:dyDescent="0.35">
      <c r="A21" s="121">
        <v>20</v>
      </c>
      <c r="B21" s="122" t="s">
        <v>325</v>
      </c>
      <c r="C21" s="123" t="s">
        <v>300</v>
      </c>
      <c r="D21" s="124" t="s">
        <v>80</v>
      </c>
    </row>
    <row r="22" spans="1:4" ht="18" customHeight="1" x14ac:dyDescent="0.35">
      <c r="A22" s="121">
        <v>21</v>
      </c>
      <c r="B22" s="122" t="s">
        <v>326</v>
      </c>
      <c r="C22" s="123" t="s">
        <v>301</v>
      </c>
      <c r="D22" s="124" t="s">
        <v>80</v>
      </c>
    </row>
    <row r="23" spans="1:4" ht="18" customHeight="1" x14ac:dyDescent="0.35">
      <c r="A23" s="121">
        <v>22</v>
      </c>
      <c r="B23" s="122" t="s">
        <v>327</v>
      </c>
      <c r="C23" s="123" t="s">
        <v>302</v>
      </c>
      <c r="D23" s="124" t="s">
        <v>80</v>
      </c>
    </row>
    <row r="24" spans="1:4" ht="18" customHeight="1" x14ac:dyDescent="0.35">
      <c r="A24" s="121">
        <v>23</v>
      </c>
      <c r="B24" s="122" t="s">
        <v>328</v>
      </c>
      <c r="C24" s="123" t="s">
        <v>303</v>
      </c>
      <c r="D24" s="124" t="s">
        <v>80</v>
      </c>
    </row>
    <row r="25" spans="1:4" ht="18" customHeight="1" x14ac:dyDescent="0.35">
      <c r="A25" s="121">
        <v>24</v>
      </c>
      <c r="B25" s="122" t="s">
        <v>329</v>
      </c>
      <c r="C25" s="123" t="s">
        <v>304</v>
      </c>
      <c r="D25" s="124" t="s">
        <v>80</v>
      </c>
    </row>
    <row r="26" spans="1:4" ht="18" customHeight="1" x14ac:dyDescent="0.35">
      <c r="A26" s="121">
        <v>25</v>
      </c>
      <c r="B26" s="122" t="s">
        <v>330</v>
      </c>
      <c r="C26" s="123" t="s">
        <v>305</v>
      </c>
      <c r="D26" s="124" t="s">
        <v>80</v>
      </c>
    </row>
    <row r="27" spans="1:4" ht="18" customHeight="1" x14ac:dyDescent="0.35">
      <c r="A27" s="121">
        <v>26</v>
      </c>
      <c r="B27" s="122"/>
      <c r="C27" s="123"/>
      <c r="D27" s="124" t="s">
        <v>80</v>
      </c>
    </row>
    <row r="28" spans="1:4" ht="18" customHeight="1" x14ac:dyDescent="0.35">
      <c r="A28" s="121">
        <v>27</v>
      </c>
      <c r="B28" s="122"/>
      <c r="C28" s="123"/>
      <c r="D28" s="124" t="s">
        <v>80</v>
      </c>
    </row>
    <row r="29" spans="1:4" ht="18" customHeight="1" x14ac:dyDescent="0.35">
      <c r="A29" s="121">
        <v>28</v>
      </c>
      <c r="B29" s="122"/>
      <c r="C29" s="123"/>
      <c r="D29" s="124" t="s">
        <v>80</v>
      </c>
    </row>
    <row r="30" spans="1:4" ht="18" customHeight="1" x14ac:dyDescent="0.35">
      <c r="A30" s="121">
        <v>29</v>
      </c>
      <c r="B30" s="122"/>
      <c r="C30" s="123"/>
      <c r="D30" s="124" t="s">
        <v>80</v>
      </c>
    </row>
    <row r="31" spans="1:4" ht="18" customHeight="1" x14ac:dyDescent="0.35">
      <c r="A31" s="121">
        <v>30</v>
      </c>
      <c r="B31" s="122"/>
      <c r="C31" s="123"/>
      <c r="D31" s="124" t="s">
        <v>80</v>
      </c>
    </row>
    <row r="32" spans="1:4" ht="18" customHeight="1" x14ac:dyDescent="0.35">
      <c r="A32" s="121">
        <v>31</v>
      </c>
      <c r="B32" s="122"/>
      <c r="C32" s="122"/>
      <c r="D32" s="124" t="s">
        <v>80</v>
      </c>
    </row>
    <row r="33" spans="1:4" ht="18" customHeight="1" x14ac:dyDescent="0.35">
      <c r="A33" s="121">
        <v>32</v>
      </c>
      <c r="B33" s="122"/>
      <c r="C33" s="122"/>
      <c r="D33" s="124" t="s">
        <v>80</v>
      </c>
    </row>
    <row r="34" spans="1:4" ht="18" customHeight="1" x14ac:dyDescent="0.35">
      <c r="A34" s="121">
        <v>33</v>
      </c>
      <c r="B34" s="122"/>
      <c r="C34" s="122"/>
      <c r="D34" s="124" t="s">
        <v>80</v>
      </c>
    </row>
    <row r="35" spans="1:4" ht="18" customHeight="1" x14ac:dyDescent="0.35">
      <c r="A35" s="121">
        <v>34</v>
      </c>
      <c r="B35" s="122"/>
      <c r="C35" s="122"/>
      <c r="D35" s="124" t="s">
        <v>80</v>
      </c>
    </row>
    <row r="36" spans="1:4" ht="18" customHeight="1" x14ac:dyDescent="0.35">
      <c r="A36" s="121">
        <v>35</v>
      </c>
      <c r="B36" s="122"/>
      <c r="C36" s="122"/>
      <c r="D36" s="124" t="s">
        <v>80</v>
      </c>
    </row>
    <row r="37" spans="1:4" ht="18" customHeight="1" x14ac:dyDescent="0.35">
      <c r="A37" s="121">
        <v>36</v>
      </c>
      <c r="B37" s="122"/>
      <c r="C37" s="122"/>
      <c r="D37" s="124" t="s">
        <v>80</v>
      </c>
    </row>
    <row r="38" spans="1:4" ht="18" customHeight="1" x14ac:dyDescent="0.35">
      <c r="A38" s="121">
        <v>37</v>
      </c>
      <c r="B38" s="122"/>
      <c r="C38" s="122"/>
      <c r="D38" s="124" t="s">
        <v>80</v>
      </c>
    </row>
    <row r="39" spans="1:4" ht="18" customHeight="1" x14ac:dyDescent="0.35">
      <c r="A39" s="121">
        <v>38</v>
      </c>
      <c r="B39" s="122"/>
      <c r="C39" s="122"/>
      <c r="D39" s="124" t="s">
        <v>80</v>
      </c>
    </row>
    <row r="40" spans="1:4" ht="18" customHeight="1" x14ac:dyDescent="0.35">
      <c r="A40" s="121">
        <v>39</v>
      </c>
      <c r="B40" s="122"/>
      <c r="C40" s="122"/>
      <c r="D40" s="124" t="s">
        <v>80</v>
      </c>
    </row>
    <row r="41" spans="1:4" ht="18" customHeight="1" x14ac:dyDescent="0.35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1"/>
  <sheetViews>
    <sheetView topLeftCell="B1" zoomScale="108" zoomScaleNormal="108" workbookViewId="0">
      <selection activeCell="N7" sqref="N7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1" customWidth="1"/>
  </cols>
  <sheetData>
    <row r="1" spans="1:28" ht="71.150000000000006" customHeight="1" x14ac:dyDescent="0.35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264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3" t="s">
        <v>267</v>
      </c>
      <c r="U1" s="13" t="s">
        <v>268</v>
      </c>
      <c r="V1" s="13" t="s">
        <v>269</v>
      </c>
      <c r="W1" s="13" t="s">
        <v>270</v>
      </c>
      <c r="X1" s="13" t="s">
        <v>271</v>
      </c>
      <c r="Y1" s="13" t="s">
        <v>272</v>
      </c>
      <c r="Z1" s="13" t="s">
        <v>273</v>
      </c>
      <c r="AA1" s="107" t="s">
        <v>61</v>
      </c>
      <c r="AB1" s="108" t="s">
        <v>128</v>
      </c>
    </row>
    <row r="2" spans="1:28" ht="15.5" x14ac:dyDescent="0.35">
      <c r="A2" s="8">
        <f>'Data Siswa'!A2</f>
        <v>1</v>
      </c>
      <c r="B2" s="14" t="str">
        <f>'Data Siswa'!B2</f>
        <v>ABDUL RAHMAN NASUTION</v>
      </c>
      <c r="C2" s="8" t="str">
        <f>'Data Siswa'!C2</f>
        <v>186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09">
        <f t="shared" ref="AA2:AA41" si="0">SUM(D2:S2)</f>
        <v>0</v>
      </c>
      <c r="AB2" s="110" t="e">
        <f t="shared" ref="AB2:AB41" si="1">AVERAGE(D2:S2)</f>
        <v>#DIV/0!</v>
      </c>
    </row>
    <row r="3" spans="1:28" ht="15.5" x14ac:dyDescent="0.35">
      <c r="A3" s="8">
        <f>'Data Siswa'!A3</f>
        <v>2</v>
      </c>
      <c r="B3" s="14" t="str">
        <f>'Data Siswa'!B3</f>
        <v>AHMAD HAYKAL AZMI</v>
      </c>
      <c r="C3" s="8" t="str">
        <f>'Data Siswa'!C3</f>
        <v>187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09">
        <f t="shared" si="0"/>
        <v>0</v>
      </c>
      <c r="AB3" s="110" t="e">
        <f t="shared" si="1"/>
        <v>#DIV/0!</v>
      </c>
    </row>
    <row r="4" spans="1:28" ht="15.5" x14ac:dyDescent="0.35">
      <c r="A4" s="8">
        <f>'Data Siswa'!A4</f>
        <v>3</v>
      </c>
      <c r="B4" s="14" t="str">
        <f>'Data Siswa'!B4</f>
        <v>ALFAZRI ALQALIFI</v>
      </c>
      <c r="C4" s="8" t="str">
        <f>'Data Siswa'!C4</f>
        <v>188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09">
        <f t="shared" si="0"/>
        <v>0</v>
      </c>
      <c r="AB4" s="110" t="e">
        <f t="shared" si="1"/>
        <v>#DIV/0!</v>
      </c>
    </row>
    <row r="5" spans="1:28" ht="15.5" x14ac:dyDescent="0.35">
      <c r="A5" s="8">
        <f>'Data Siswa'!A5</f>
        <v>4</v>
      </c>
      <c r="B5" s="14" t="str">
        <f>'Data Siswa'!B5</f>
        <v>DANISH SEPTIANSYAH</v>
      </c>
      <c r="C5" s="8" t="str">
        <f>'Data Siswa'!C5</f>
        <v>189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09">
        <f t="shared" si="0"/>
        <v>0</v>
      </c>
      <c r="AB5" s="110" t="e">
        <f t="shared" si="1"/>
        <v>#DIV/0!</v>
      </c>
    </row>
    <row r="6" spans="1:28" ht="15.5" x14ac:dyDescent="0.35">
      <c r="A6" s="8">
        <f>'Data Siswa'!A6</f>
        <v>5</v>
      </c>
      <c r="B6" s="14" t="str">
        <f>'Data Siswa'!B6</f>
        <v>FAHREZA ALDY RAMADHAN</v>
      </c>
      <c r="C6" s="8" t="str">
        <f>'Data Siswa'!C6</f>
        <v>190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09">
        <f t="shared" si="0"/>
        <v>0</v>
      </c>
      <c r="AB6" s="110" t="e">
        <f t="shared" si="1"/>
        <v>#DIV/0!</v>
      </c>
    </row>
    <row r="7" spans="1:28" ht="15.5" x14ac:dyDescent="0.35">
      <c r="A7" s="8">
        <f>'Data Siswa'!A7</f>
        <v>6</v>
      </c>
      <c r="B7" s="14" t="str">
        <f>'Data Siswa'!B7</f>
        <v>HAFIZ ALZANI</v>
      </c>
      <c r="C7" s="8" t="str">
        <f>'Data Siswa'!C7</f>
        <v>191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09">
        <f t="shared" si="0"/>
        <v>0</v>
      </c>
      <c r="AB7" s="110" t="e">
        <f t="shared" si="1"/>
        <v>#DIV/0!</v>
      </c>
    </row>
    <row r="8" spans="1:28" ht="15.5" x14ac:dyDescent="0.35">
      <c r="A8" s="8">
        <f>'Data Siswa'!A8</f>
        <v>7</v>
      </c>
      <c r="B8" s="14" t="str">
        <f>'Data Siswa'!B8</f>
        <v>HAIKAL RAYYAN RAMADANI</v>
      </c>
      <c r="C8" s="8" t="str">
        <f>'Data Siswa'!C8</f>
        <v>192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09">
        <f t="shared" si="0"/>
        <v>0</v>
      </c>
      <c r="AB8" s="110" t="e">
        <f t="shared" si="1"/>
        <v>#DIV/0!</v>
      </c>
    </row>
    <row r="9" spans="1:28" ht="15.5" x14ac:dyDescent="0.35">
      <c r="A9" s="8">
        <f>'Data Siswa'!A9</f>
        <v>8</v>
      </c>
      <c r="B9" s="14" t="str">
        <f>'Data Siswa'!B9</f>
        <v>IBNU HAMZAH ALFAIRUS</v>
      </c>
      <c r="C9" s="8" t="str">
        <f>'Data Siswa'!C9</f>
        <v>193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09">
        <f t="shared" si="0"/>
        <v>0</v>
      </c>
      <c r="AB9" s="110" t="e">
        <f t="shared" si="1"/>
        <v>#DIV/0!</v>
      </c>
    </row>
    <row r="10" spans="1:28" ht="15.5" x14ac:dyDescent="0.35">
      <c r="A10" s="8">
        <f>'Data Siswa'!A10</f>
        <v>9</v>
      </c>
      <c r="B10" s="14" t="str">
        <f>'Data Siswa'!B10</f>
        <v>M. HARIS ATHA HIBATULLAH</v>
      </c>
      <c r="C10" s="8" t="str">
        <f>'Data Siswa'!C10</f>
        <v>194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09">
        <f t="shared" si="0"/>
        <v>0</v>
      </c>
      <c r="AB10" s="110" t="e">
        <f t="shared" si="1"/>
        <v>#DIV/0!</v>
      </c>
    </row>
    <row r="11" spans="1:28" ht="15.5" x14ac:dyDescent="0.35">
      <c r="A11" s="8">
        <f>'Data Siswa'!A11</f>
        <v>10</v>
      </c>
      <c r="B11" s="14" t="str">
        <f>'Data Siswa'!B11</f>
        <v>MAULANA MUKHTAR AL ANSORI</v>
      </c>
      <c r="C11" s="8" t="str">
        <f>'Data Siswa'!C11</f>
        <v>195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09">
        <f t="shared" si="0"/>
        <v>0</v>
      </c>
      <c r="AB11" s="110" t="e">
        <f t="shared" si="1"/>
        <v>#DIV/0!</v>
      </c>
    </row>
    <row r="12" spans="1:28" ht="15.5" x14ac:dyDescent="0.35">
      <c r="A12" s="8">
        <f>'Data Siswa'!A12</f>
        <v>11</v>
      </c>
      <c r="B12" s="14" t="str">
        <f>'Data Siswa'!B12</f>
        <v>MUHAMAD ADAM PAHRIJAL</v>
      </c>
      <c r="C12" s="8" t="str">
        <f>'Data Siswa'!C12</f>
        <v>196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9">
        <f t="shared" si="0"/>
        <v>0</v>
      </c>
      <c r="AB12" s="110" t="e">
        <f t="shared" si="1"/>
        <v>#DIV/0!</v>
      </c>
    </row>
    <row r="13" spans="1:28" ht="15.5" x14ac:dyDescent="0.35">
      <c r="A13" s="8">
        <f>'Data Siswa'!A13</f>
        <v>12</v>
      </c>
      <c r="B13" s="14" t="str">
        <f>'Data Siswa'!B13</f>
        <v>MUHAMAD FIRAS MUNTAZ ZULMI</v>
      </c>
      <c r="C13" s="8" t="str">
        <f>'Data Siswa'!C13</f>
        <v>197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09">
        <f t="shared" si="0"/>
        <v>0</v>
      </c>
      <c r="AB13" s="110" t="e">
        <f t="shared" si="1"/>
        <v>#DIV/0!</v>
      </c>
    </row>
    <row r="14" spans="1:28" ht="15.5" x14ac:dyDescent="0.35">
      <c r="A14" s="8">
        <f>'Data Siswa'!A14</f>
        <v>13</v>
      </c>
      <c r="B14" s="14" t="str">
        <f>'Data Siswa'!B14</f>
        <v>MUHAMAD ZULFIKRI</v>
      </c>
      <c r="C14" s="8" t="str">
        <f>'Data Siswa'!C14</f>
        <v>198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09">
        <f t="shared" si="0"/>
        <v>0</v>
      </c>
      <c r="AB14" s="110" t="e">
        <f t="shared" si="1"/>
        <v>#DIV/0!</v>
      </c>
    </row>
    <row r="15" spans="1:28" ht="15.5" x14ac:dyDescent="0.35">
      <c r="A15" s="8">
        <f>'Data Siswa'!A15</f>
        <v>14</v>
      </c>
      <c r="B15" s="14" t="str">
        <f>'Data Siswa'!B15</f>
        <v>MUHAMMAD ALFARIZY WINATA</v>
      </c>
      <c r="C15" s="8" t="str">
        <f>'Data Siswa'!C15</f>
        <v>199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09">
        <f t="shared" si="0"/>
        <v>0</v>
      </c>
      <c r="AB15" s="110" t="e">
        <f t="shared" si="1"/>
        <v>#DIV/0!</v>
      </c>
    </row>
    <row r="16" spans="1:28" ht="29" x14ac:dyDescent="0.35">
      <c r="A16" s="8">
        <f>'Data Siswa'!A16</f>
        <v>15</v>
      </c>
      <c r="B16" s="14" t="str">
        <f>'Data Siswa'!B16</f>
        <v>MUHAMMAD AZKA HIDAYATUL IKHSAN</v>
      </c>
      <c r="C16" s="8" t="str">
        <f>'Data Siswa'!C16</f>
        <v>200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09">
        <f t="shared" si="0"/>
        <v>0</v>
      </c>
      <c r="AB16" s="110" t="e">
        <f t="shared" si="1"/>
        <v>#DIV/0!</v>
      </c>
    </row>
    <row r="17" spans="1:28" ht="15.5" x14ac:dyDescent="0.35">
      <c r="A17" s="8">
        <f>'Data Siswa'!A17</f>
        <v>16</v>
      </c>
      <c r="B17" s="14" t="str">
        <f>'Data Siswa'!B17</f>
        <v>MUHAMMAD BASITH ARRAFI</v>
      </c>
      <c r="C17" s="8" t="str">
        <f>'Data Siswa'!C17</f>
        <v>201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09">
        <f t="shared" si="0"/>
        <v>0</v>
      </c>
      <c r="AB17" s="110" t="e">
        <f t="shared" si="1"/>
        <v>#DIV/0!</v>
      </c>
    </row>
    <row r="18" spans="1:28" ht="15.5" x14ac:dyDescent="0.35">
      <c r="A18" s="8">
        <f>'Data Siswa'!A18</f>
        <v>17</v>
      </c>
      <c r="B18" s="14" t="str">
        <f>'Data Siswa'!B18</f>
        <v>MUHAMMAD FIKRI HAIKAL</v>
      </c>
      <c r="C18" s="8" t="str">
        <f>'Data Siswa'!C18</f>
        <v>202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09">
        <f t="shared" si="0"/>
        <v>0</v>
      </c>
      <c r="AB18" s="110" t="e">
        <f t="shared" si="1"/>
        <v>#DIV/0!</v>
      </c>
    </row>
    <row r="19" spans="1:28" ht="15.5" x14ac:dyDescent="0.35">
      <c r="A19" s="8">
        <f>'Data Siswa'!A19</f>
        <v>18</v>
      </c>
      <c r="B19" s="14" t="str">
        <f>'Data Siswa'!B19</f>
        <v>MUHAMMAD IRFAN NAUFAL</v>
      </c>
      <c r="C19" s="8" t="str">
        <f>'Data Siswa'!C19</f>
        <v>203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09">
        <f t="shared" si="0"/>
        <v>0</v>
      </c>
      <c r="AB19" s="110" t="e">
        <f t="shared" si="1"/>
        <v>#DIV/0!</v>
      </c>
    </row>
    <row r="20" spans="1:28" ht="15.5" x14ac:dyDescent="0.35">
      <c r="A20" s="8">
        <f>'Data Siswa'!A20</f>
        <v>19</v>
      </c>
      <c r="B20" s="14" t="str">
        <f>'Data Siswa'!B20</f>
        <v>MUHAMMAD KHATAMI</v>
      </c>
      <c r="C20" s="8" t="str">
        <f>'Data Siswa'!C20</f>
        <v>204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09">
        <f t="shared" si="0"/>
        <v>0</v>
      </c>
      <c r="AB20" s="110" t="e">
        <f t="shared" si="1"/>
        <v>#DIV/0!</v>
      </c>
    </row>
    <row r="21" spans="1:28" ht="15.5" x14ac:dyDescent="0.35">
      <c r="A21" s="8">
        <f>'Data Siswa'!A21</f>
        <v>20</v>
      </c>
      <c r="B21" s="14" t="str">
        <f>'Data Siswa'!B21</f>
        <v>MUHAMMAD NIZAM AL-FARIZI</v>
      </c>
      <c r="C21" s="8" t="str">
        <f>'Data Siswa'!C21</f>
        <v>205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09">
        <f t="shared" si="0"/>
        <v>0</v>
      </c>
      <c r="AB21" s="110" t="e">
        <f t="shared" si="1"/>
        <v>#DIV/0!</v>
      </c>
    </row>
    <row r="22" spans="1:28" ht="15.5" x14ac:dyDescent="0.35">
      <c r="A22" s="8">
        <f>'Data Siswa'!A22</f>
        <v>21</v>
      </c>
      <c r="B22" s="14" t="str">
        <f>'Data Siswa'!B22</f>
        <v>NASRUDIN HASAN</v>
      </c>
      <c r="C22" s="8" t="str">
        <f>'Data Siswa'!C22</f>
        <v>206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09">
        <f t="shared" si="0"/>
        <v>0</v>
      </c>
      <c r="AB22" s="110" t="e">
        <f t="shared" si="1"/>
        <v>#DIV/0!</v>
      </c>
    </row>
    <row r="23" spans="1:28" ht="15.5" x14ac:dyDescent="0.35">
      <c r="A23" s="8">
        <f>'Data Siswa'!A23</f>
        <v>22</v>
      </c>
      <c r="B23" s="14" t="str">
        <f>'Data Siswa'!B23</f>
        <v>REZVAN NUGRAHA</v>
      </c>
      <c r="C23" s="8" t="str">
        <f>'Data Siswa'!C23</f>
        <v>207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09">
        <f t="shared" si="0"/>
        <v>0</v>
      </c>
      <c r="AB23" s="110" t="e">
        <f t="shared" si="1"/>
        <v>#DIV/0!</v>
      </c>
    </row>
    <row r="24" spans="1:28" ht="15.5" x14ac:dyDescent="0.35">
      <c r="A24" s="8">
        <f>'Data Siswa'!A24</f>
        <v>23</v>
      </c>
      <c r="B24" s="14" t="str">
        <f>'Data Siswa'!B24</f>
        <v>RIDHO TIRTA ZAMZAMY</v>
      </c>
      <c r="C24" s="8" t="str">
        <f>'Data Siswa'!C24</f>
        <v>208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09">
        <f t="shared" si="0"/>
        <v>0</v>
      </c>
      <c r="AB24" s="110" t="e">
        <f t="shared" si="1"/>
        <v>#DIV/0!</v>
      </c>
    </row>
    <row r="25" spans="1:28" ht="15.5" x14ac:dyDescent="0.35">
      <c r="A25" s="8">
        <f>'Data Siswa'!A25</f>
        <v>24</v>
      </c>
      <c r="B25" s="14" t="str">
        <f>'Data Siswa'!B25</f>
        <v>RIKI ADI WINATA</v>
      </c>
      <c r="C25" s="8" t="str">
        <f>'Data Siswa'!C25</f>
        <v>209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09">
        <f t="shared" si="0"/>
        <v>0</v>
      </c>
      <c r="AB25" s="110" t="e">
        <f t="shared" si="1"/>
        <v>#DIV/0!</v>
      </c>
    </row>
    <row r="26" spans="1:28" ht="15.5" x14ac:dyDescent="0.35">
      <c r="A26" s="8">
        <f>'Data Siswa'!A26</f>
        <v>25</v>
      </c>
      <c r="B26" s="14" t="str">
        <f>'Data Siswa'!B26</f>
        <v>RIZKI ADITIA</v>
      </c>
      <c r="C26" s="8" t="str">
        <f>'Data Siswa'!C26</f>
        <v>210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09">
        <f t="shared" si="0"/>
        <v>0</v>
      </c>
      <c r="AB26" s="110" t="e">
        <f t="shared" si="1"/>
        <v>#DIV/0!</v>
      </c>
    </row>
    <row r="27" spans="1:28" ht="15.5" x14ac:dyDescent="0.35">
      <c r="A27" s="8">
        <f>'Data Siswa'!A27</f>
        <v>26</v>
      </c>
      <c r="B27" s="14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09">
        <f t="shared" si="0"/>
        <v>0</v>
      </c>
      <c r="AB27" s="110" t="e">
        <f t="shared" si="1"/>
        <v>#DIV/0!</v>
      </c>
    </row>
    <row r="28" spans="1:28" ht="15.5" x14ac:dyDescent="0.35">
      <c r="A28" s="8">
        <f>'Data Siswa'!A28</f>
        <v>27</v>
      </c>
      <c r="B28" s="14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09">
        <f t="shared" si="0"/>
        <v>0</v>
      </c>
      <c r="AB28" s="110" t="e">
        <f t="shared" si="1"/>
        <v>#DIV/0!</v>
      </c>
    </row>
    <row r="29" spans="1:28" ht="15.5" x14ac:dyDescent="0.35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09">
        <f t="shared" si="0"/>
        <v>0</v>
      </c>
      <c r="AB29" s="110" t="e">
        <f t="shared" si="1"/>
        <v>#DIV/0!</v>
      </c>
    </row>
    <row r="30" spans="1:28" ht="15.5" x14ac:dyDescent="0.35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09">
        <f t="shared" si="0"/>
        <v>0</v>
      </c>
      <c r="AB30" s="110" t="e">
        <f t="shared" si="1"/>
        <v>#DIV/0!</v>
      </c>
    </row>
    <row r="31" spans="1:28" ht="15.5" x14ac:dyDescent="0.35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09">
        <f t="shared" si="0"/>
        <v>0</v>
      </c>
      <c r="AB31" s="110" t="e">
        <f t="shared" si="1"/>
        <v>#DIV/0!</v>
      </c>
    </row>
    <row r="32" spans="1:28" ht="15.5" x14ac:dyDescent="0.35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09">
        <f t="shared" si="0"/>
        <v>0</v>
      </c>
      <c r="AB32" s="110" t="e">
        <f t="shared" si="1"/>
        <v>#DIV/0!</v>
      </c>
    </row>
    <row r="33" spans="1:28" ht="15.5" x14ac:dyDescent="0.35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09">
        <f t="shared" si="0"/>
        <v>0</v>
      </c>
      <c r="AB33" s="110" t="e">
        <f t="shared" si="1"/>
        <v>#DIV/0!</v>
      </c>
    </row>
    <row r="34" spans="1:28" ht="15.5" x14ac:dyDescent="0.35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09">
        <f t="shared" si="0"/>
        <v>0</v>
      </c>
      <c r="AB34" s="110" t="e">
        <f t="shared" si="1"/>
        <v>#DIV/0!</v>
      </c>
    </row>
    <row r="35" spans="1:28" ht="15.5" x14ac:dyDescent="0.35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09">
        <f t="shared" si="0"/>
        <v>0</v>
      </c>
      <c r="AB35" s="110" t="e">
        <f t="shared" si="1"/>
        <v>#DIV/0!</v>
      </c>
    </row>
    <row r="36" spans="1:28" ht="15.5" x14ac:dyDescent="0.35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09">
        <f t="shared" si="0"/>
        <v>0</v>
      </c>
      <c r="AB36" s="110" t="e">
        <f t="shared" si="1"/>
        <v>#DIV/0!</v>
      </c>
    </row>
    <row r="37" spans="1:28" ht="15.5" x14ac:dyDescent="0.35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09">
        <f t="shared" si="0"/>
        <v>0</v>
      </c>
      <c r="AB37" s="110" t="e">
        <f t="shared" si="1"/>
        <v>#DIV/0!</v>
      </c>
    </row>
    <row r="38" spans="1:28" ht="15.5" x14ac:dyDescent="0.35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09">
        <f t="shared" si="0"/>
        <v>0</v>
      </c>
      <c r="AB38" s="110" t="e">
        <f t="shared" si="1"/>
        <v>#DIV/0!</v>
      </c>
    </row>
    <row r="39" spans="1:28" ht="15.5" x14ac:dyDescent="0.35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09">
        <f t="shared" si="0"/>
        <v>0</v>
      </c>
      <c r="AB39" s="110" t="e">
        <f t="shared" si="1"/>
        <v>#DIV/0!</v>
      </c>
    </row>
    <row r="40" spans="1:28" ht="15.5" x14ac:dyDescent="0.35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09">
        <f t="shared" si="0"/>
        <v>0</v>
      </c>
      <c r="AB40" s="110" t="e">
        <f t="shared" si="1"/>
        <v>#DIV/0!</v>
      </c>
    </row>
    <row r="41" spans="1:28" ht="15.5" x14ac:dyDescent="0.35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09">
        <f t="shared" si="0"/>
        <v>0</v>
      </c>
      <c r="AB41" s="110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zoomScale="70" zoomScaleNormal="70" workbookViewId="0">
      <selection activeCell="W4" sqref="W4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6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1" customWidth="1"/>
  </cols>
  <sheetData>
    <row r="1" spans="1:25" ht="14.5" customHeight="1" x14ac:dyDescent="0.35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5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" customHeight="1" x14ac:dyDescent="0.35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5" x14ac:dyDescent="0.35">
      <c r="A4" s="8">
        <f>'Data Siswa'!A2</f>
        <v>1</v>
      </c>
      <c r="B4" s="28" t="str">
        <f>'Data Siswa'!B2</f>
        <v>ABDUL RAHMAN NASUTION</v>
      </c>
      <c r="C4" s="8" t="str">
        <f>'Data Siswa'!C2</f>
        <v>186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Tahriri'!D2:Z2)</f>
        <v>0</v>
      </c>
      <c r="W4" s="21" t="e">
        <f>AVERAGE(D4:R4,'Nilai Tahriri'!D2:Z2)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s">
        <v>266</v>
      </c>
    </row>
    <row r="5" spans="1:25" ht="15.5" x14ac:dyDescent="0.35">
      <c r="A5" s="8">
        <f>'Data Siswa'!A3</f>
        <v>2</v>
      </c>
      <c r="B5" s="30" t="str">
        <f>'Data Siswa'!B3</f>
        <v>AHMAD HAYKAL AZMI</v>
      </c>
      <c r="C5" s="8" t="str">
        <f>'Data Siswa'!C3</f>
        <v>187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Tahriri'!D3:Z3)</f>
        <v>0</v>
      </c>
      <c r="W5" s="21" t="e">
        <f>AVERAGE(D5:R5,'Nilai Tahriri'!D3:Z3)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s">
        <v>266</v>
      </c>
    </row>
    <row r="6" spans="1:25" ht="15.5" x14ac:dyDescent="0.35">
      <c r="A6" s="8">
        <f>'Data Siswa'!A4</f>
        <v>3</v>
      </c>
      <c r="B6" s="28" t="str">
        <f>'Data Siswa'!B4</f>
        <v>ALFAZRI ALQALIFI</v>
      </c>
      <c r="C6" s="8" t="str">
        <f>'Data Siswa'!C4</f>
        <v>188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Tahriri'!D4:Z4)</f>
        <v>0</v>
      </c>
      <c r="W6" s="21" t="e">
        <f>AVERAGE(D6:R6,'Nilai Tahriri'!D4:Z4)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s">
        <v>266</v>
      </c>
    </row>
    <row r="7" spans="1:25" ht="15.5" x14ac:dyDescent="0.35">
      <c r="A7" s="8">
        <f>'Data Siswa'!A5</f>
        <v>4</v>
      </c>
      <c r="B7" s="28" t="str">
        <f>'Data Siswa'!B5</f>
        <v>DANISH SEPTIANSYAH</v>
      </c>
      <c r="C7" s="8" t="str">
        <f>'Data Siswa'!C5</f>
        <v>189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Tahriri'!D5:Z5)</f>
        <v>0</v>
      </c>
      <c r="W7" s="21" t="e">
        <f>AVERAGE(D7:R7,'Nilai Tahriri'!D5:Z5)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s">
        <v>266</v>
      </c>
    </row>
    <row r="8" spans="1:25" ht="15.5" x14ac:dyDescent="0.35">
      <c r="A8" s="8">
        <f>'Data Siswa'!A6</f>
        <v>5</v>
      </c>
      <c r="B8" s="28" t="str">
        <f>'Data Siswa'!B6</f>
        <v>FAHREZA ALDY RAMADHAN</v>
      </c>
      <c r="C8" s="8" t="str">
        <f>'Data Siswa'!C6</f>
        <v>190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Tahriri'!D6:Z6)</f>
        <v>0</v>
      </c>
      <c r="W8" s="21" t="e">
        <f>AVERAGE(D8:R8,'Nilai Tahriri'!D6:Z6)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s">
        <v>266</v>
      </c>
    </row>
    <row r="9" spans="1:25" ht="15.5" x14ac:dyDescent="0.35">
      <c r="A9" s="8">
        <f>'Data Siswa'!A7</f>
        <v>6</v>
      </c>
      <c r="B9" s="28" t="str">
        <f>'Data Siswa'!B7</f>
        <v>HAFIZ ALZANI</v>
      </c>
      <c r="C9" s="8" t="str">
        <f>'Data Siswa'!C7</f>
        <v>191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Tahriri'!D7:Z7)</f>
        <v>0</v>
      </c>
      <c r="W9" s="21" t="e">
        <f>AVERAGE(D9:R9,'Nilai Tahriri'!D7:Z7)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s">
        <v>266</v>
      </c>
    </row>
    <row r="10" spans="1:25" ht="15.5" x14ac:dyDescent="0.35">
      <c r="A10" s="8">
        <f>'Data Siswa'!A8</f>
        <v>7</v>
      </c>
      <c r="B10" s="28" t="str">
        <f>'Data Siswa'!B8</f>
        <v>HAIKAL RAYYAN RAMADANI</v>
      </c>
      <c r="C10" s="8" t="str">
        <f>'Data Siswa'!C8</f>
        <v>192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Tahriri'!D8:Z8)</f>
        <v>0</v>
      </c>
      <c r="W10" s="21" t="e">
        <f>AVERAGE(D10:R10,'Nilai Tahriri'!D8:Z8)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s">
        <v>266</v>
      </c>
    </row>
    <row r="11" spans="1:25" ht="15.5" x14ac:dyDescent="0.35">
      <c r="A11" s="8">
        <f>'Data Siswa'!A9</f>
        <v>8</v>
      </c>
      <c r="B11" s="28" t="str">
        <f>'Data Siswa'!B9</f>
        <v>IBNU HAMZAH ALFAIRUS</v>
      </c>
      <c r="C11" s="8" t="str">
        <f>'Data Siswa'!C9</f>
        <v>193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Tahriri'!D9:Z9)</f>
        <v>0</v>
      </c>
      <c r="W11" s="21" t="e">
        <f>AVERAGE(D11:R11,'Nilai Tahriri'!D9:Z9)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s">
        <v>266</v>
      </c>
    </row>
    <row r="12" spans="1:25" ht="15.5" x14ac:dyDescent="0.35">
      <c r="A12" s="8">
        <f>'Data Siswa'!A10</f>
        <v>9</v>
      </c>
      <c r="B12" s="28" t="str">
        <f>'Data Siswa'!B10</f>
        <v>M. HARIS ATHA HIBATULLAH</v>
      </c>
      <c r="C12" s="8" t="str">
        <f>'Data Siswa'!C10</f>
        <v>194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Tahriri'!D10:Z10)</f>
        <v>0</v>
      </c>
      <c r="W12" s="21" t="e">
        <f>AVERAGE(D12:R12,'Nilai Tahriri'!D10:Z10)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s">
        <v>266</v>
      </c>
    </row>
    <row r="13" spans="1:25" ht="15.5" x14ac:dyDescent="0.35">
      <c r="A13" s="8">
        <f>'Data Siswa'!A11</f>
        <v>10</v>
      </c>
      <c r="B13" s="28" t="str">
        <f>'Data Siswa'!B11</f>
        <v>MAULANA MUKHTAR AL ANSORI</v>
      </c>
      <c r="C13" s="8" t="str">
        <f>'Data Siswa'!C11</f>
        <v>195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Tahriri'!D11:Z11)</f>
        <v>0</v>
      </c>
      <c r="W13" s="21" t="e">
        <f>AVERAGE(D13:R13,'Nilai Tahriri'!D11:Z11)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s">
        <v>266</v>
      </c>
    </row>
    <row r="14" spans="1:25" ht="15.5" x14ac:dyDescent="0.35">
      <c r="A14" s="8">
        <f>'Data Siswa'!A12</f>
        <v>11</v>
      </c>
      <c r="B14" s="28" t="str">
        <f>'Data Siswa'!B12</f>
        <v>MUHAMAD ADAM PAHRIJAL</v>
      </c>
      <c r="C14" s="8" t="str">
        <f>'Data Siswa'!C12</f>
        <v>196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Tahriri'!D12:Z12)</f>
        <v>0</v>
      </c>
      <c r="W14" s="21" t="e">
        <f>AVERAGE(D14:R14,'Nilai Tahriri'!D12:Z12)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s">
        <v>266</v>
      </c>
    </row>
    <row r="15" spans="1:25" ht="15.5" x14ac:dyDescent="0.35">
      <c r="A15" s="8">
        <f>'Data Siswa'!A13</f>
        <v>12</v>
      </c>
      <c r="B15" s="28" t="str">
        <f>'Data Siswa'!B13</f>
        <v>MUHAMAD FIRAS MUNTAZ ZULMI</v>
      </c>
      <c r="C15" s="8" t="str">
        <f>'Data Siswa'!C13</f>
        <v>197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Tahriri'!D13:Z13)</f>
        <v>0</v>
      </c>
      <c r="W15" s="21" t="e">
        <f>AVERAGE(D15:R15,'Nilai Tahriri'!D13:Z13)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s">
        <v>266</v>
      </c>
    </row>
    <row r="16" spans="1:25" ht="15.5" x14ac:dyDescent="0.35">
      <c r="A16" s="8">
        <f>'Data Siswa'!A14</f>
        <v>13</v>
      </c>
      <c r="B16" s="28" t="str">
        <f>'Data Siswa'!B14</f>
        <v>MUHAMAD ZULFIKRI</v>
      </c>
      <c r="C16" s="8" t="str">
        <f>'Data Siswa'!C14</f>
        <v>198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Tahriri'!D14:Z14)</f>
        <v>0</v>
      </c>
      <c r="W16" s="21" t="e">
        <f>AVERAGE(D16:R16,'Nilai Tahriri'!D14:Z14)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s">
        <v>266</v>
      </c>
    </row>
    <row r="17" spans="1:25" ht="15.5" x14ac:dyDescent="0.35">
      <c r="A17" s="8">
        <f>'Data Siswa'!A15</f>
        <v>14</v>
      </c>
      <c r="B17" s="28" t="str">
        <f>'Data Siswa'!B15</f>
        <v>MUHAMMAD ALFARIZY WINATA</v>
      </c>
      <c r="C17" s="8" t="str">
        <f>'Data Siswa'!C15</f>
        <v>199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Tahriri'!D15:Z15)</f>
        <v>0</v>
      </c>
      <c r="W17" s="21" t="e">
        <f>AVERAGE(D17:R17,'Nilai Tahriri'!D15:Z15)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s">
        <v>266</v>
      </c>
    </row>
    <row r="18" spans="1:25" ht="15.5" x14ac:dyDescent="0.35">
      <c r="A18" s="8">
        <f>'Data Siswa'!A16</f>
        <v>15</v>
      </c>
      <c r="B18" s="28" t="str">
        <f>'Data Siswa'!B16</f>
        <v>MUHAMMAD AZKA HIDAYATUL IKHSAN</v>
      </c>
      <c r="C18" s="8" t="str">
        <f>'Data Siswa'!C16</f>
        <v>200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Tahriri'!D16:Z16)</f>
        <v>0</v>
      </c>
      <c r="W18" s="21" t="e">
        <f>AVERAGE(D18:R18,'Nilai Tahriri'!D16:Z16)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s">
        <v>266</v>
      </c>
    </row>
    <row r="19" spans="1:25" ht="15.5" x14ac:dyDescent="0.35">
      <c r="A19" s="8">
        <f>'Data Siswa'!A17</f>
        <v>16</v>
      </c>
      <c r="B19" s="28" t="str">
        <f>'Data Siswa'!B17</f>
        <v>MUHAMMAD BASITH ARRAFI</v>
      </c>
      <c r="C19" s="8" t="str">
        <f>'Data Siswa'!C17</f>
        <v>201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Tahriri'!D17:Z17)</f>
        <v>0</v>
      </c>
      <c r="W19" s="21" t="e">
        <f>AVERAGE(D19:R19,'Nilai Tahriri'!D17:Z17)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s">
        <v>266</v>
      </c>
    </row>
    <row r="20" spans="1:25" ht="15.5" x14ac:dyDescent="0.35">
      <c r="A20" s="8">
        <f>'Data Siswa'!A18</f>
        <v>17</v>
      </c>
      <c r="B20" s="28" t="str">
        <f>'Data Siswa'!B18</f>
        <v>MUHAMMAD FIKRI HAIKAL</v>
      </c>
      <c r="C20" s="8" t="str">
        <f>'Data Siswa'!C18</f>
        <v>202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Tahriri'!D18:Z18)</f>
        <v>0</v>
      </c>
      <c r="W20" s="21" t="e">
        <f>AVERAGE(D20:R20,'Nilai Tahriri'!D18:Z18)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s">
        <v>266</v>
      </c>
    </row>
    <row r="21" spans="1:25" ht="15.5" x14ac:dyDescent="0.35">
      <c r="A21" s="8">
        <f>'Data Siswa'!A19</f>
        <v>18</v>
      </c>
      <c r="B21" s="28" t="str">
        <f>'Data Siswa'!B19</f>
        <v>MUHAMMAD IRFAN NAUFAL</v>
      </c>
      <c r="C21" s="8" t="str">
        <f>'Data Siswa'!C19</f>
        <v>203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Tahriri'!D19:Z19)</f>
        <v>0</v>
      </c>
      <c r="W21" s="21" t="e">
        <f>AVERAGE(D21:R21,'Nilai Tahriri'!D19:Z19)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s">
        <v>266</v>
      </c>
    </row>
    <row r="22" spans="1:25" ht="15.5" x14ac:dyDescent="0.35">
      <c r="A22" s="8">
        <f>'Data Siswa'!A20</f>
        <v>19</v>
      </c>
      <c r="B22" s="28" t="str">
        <f>'Data Siswa'!B20</f>
        <v>MUHAMMAD KHATAMI</v>
      </c>
      <c r="C22" s="8" t="str">
        <f>'Data Siswa'!C20</f>
        <v>204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Tahriri'!D20:Z20)</f>
        <v>0</v>
      </c>
      <c r="W22" s="21" t="e">
        <f>AVERAGE(D22:R22,'Nilai Tahriri'!D20:Z20)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s">
        <v>266</v>
      </c>
    </row>
    <row r="23" spans="1:25" ht="15.5" x14ac:dyDescent="0.35">
      <c r="A23" s="8">
        <f>'Data Siswa'!A21</f>
        <v>20</v>
      </c>
      <c r="B23" s="28" t="str">
        <f>'Data Siswa'!B21</f>
        <v>MUHAMMAD NIZAM AL-FARIZI</v>
      </c>
      <c r="C23" s="8" t="str">
        <f>'Data Siswa'!C21</f>
        <v>205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Tahriri'!D21:Z21)</f>
        <v>0</v>
      </c>
      <c r="W23" s="21" t="e">
        <f>AVERAGE(D23:R23,'Nilai Tahriri'!D21:Z21)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s">
        <v>266</v>
      </c>
    </row>
    <row r="24" spans="1:25" ht="15.5" x14ac:dyDescent="0.35">
      <c r="A24" s="8">
        <f>'Data Siswa'!A22</f>
        <v>21</v>
      </c>
      <c r="B24" s="28" t="str">
        <f>'Data Siswa'!B22</f>
        <v>NASRUDIN HASAN</v>
      </c>
      <c r="C24" s="8" t="str">
        <f>'Data Siswa'!C22</f>
        <v>206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Tahriri'!D22:Z22)</f>
        <v>0</v>
      </c>
      <c r="W24" s="21" t="e">
        <f>AVERAGE(D24:R24,'Nilai Tahriri'!D22:Z22)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s">
        <v>266</v>
      </c>
    </row>
    <row r="25" spans="1:25" ht="15.5" x14ac:dyDescent="0.35">
      <c r="A25" s="8">
        <f>'Data Siswa'!A23</f>
        <v>22</v>
      </c>
      <c r="B25" s="28" t="str">
        <f>'Data Siswa'!B23</f>
        <v>REZVAN NUGRAHA</v>
      </c>
      <c r="C25" s="8" t="str">
        <f>'Data Siswa'!C23</f>
        <v>207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Tahriri'!D23:Z23)</f>
        <v>0</v>
      </c>
      <c r="W25" s="21" t="e">
        <f>AVERAGE(D25:R25,'Nilai Tahriri'!D23:Z23)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s">
        <v>266</v>
      </c>
    </row>
    <row r="26" spans="1:25" ht="15.5" x14ac:dyDescent="0.35">
      <c r="A26" s="8">
        <f>'Data Siswa'!A24</f>
        <v>23</v>
      </c>
      <c r="B26" s="28" t="str">
        <f>'Data Siswa'!B24</f>
        <v>RIDHO TIRTA ZAMZAMY</v>
      </c>
      <c r="C26" s="8" t="str">
        <f>'Data Siswa'!C24</f>
        <v>208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Tahriri'!D24:Z24)</f>
        <v>0</v>
      </c>
      <c r="W26" s="21" t="e">
        <f>AVERAGE(D26:R26,'Nilai Tahriri'!D24:Z24)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s">
        <v>266</v>
      </c>
    </row>
    <row r="27" spans="1:25" ht="15.5" x14ac:dyDescent="0.35">
      <c r="A27" s="8">
        <f>'Data Siswa'!A25</f>
        <v>24</v>
      </c>
      <c r="B27" s="28" t="str">
        <f>'Data Siswa'!B25</f>
        <v>RIKI ADI WINATA</v>
      </c>
      <c r="C27" s="8" t="str">
        <f>'Data Siswa'!C25</f>
        <v>209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Tahriri'!D25:Z25)</f>
        <v>0</v>
      </c>
      <c r="W27" s="21" t="e">
        <f>AVERAGE(D27:R27,'Nilai Tahriri'!D25:Z25)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s">
        <v>266</v>
      </c>
    </row>
    <row r="28" spans="1:25" ht="15.5" x14ac:dyDescent="0.35">
      <c r="A28" s="8">
        <f>'Data Siswa'!A26</f>
        <v>25</v>
      </c>
      <c r="B28" s="28" t="str">
        <f>'Data Siswa'!B26</f>
        <v>RIZKI ADITIA</v>
      </c>
      <c r="C28" s="8" t="str">
        <f>'Data Siswa'!C26</f>
        <v>210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Tahriri'!D26:Z26)</f>
        <v>0</v>
      </c>
      <c r="W28" s="21" t="e">
        <f>AVERAGE(D28:R28,'Nilai Tahriri'!D26:Z26)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s">
        <v>266</v>
      </c>
    </row>
    <row r="29" spans="1:25" ht="15.5" x14ac:dyDescent="0.35">
      <c r="A29" s="8">
        <f>'Data Siswa'!A27</f>
        <v>26</v>
      </c>
      <c r="B29" s="28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Tahriri'!D27:Z27)</f>
        <v>0</v>
      </c>
      <c r="W29" s="21" t="e">
        <f>AVERAGE(D29:R29,'Nilai Tahriri'!D27:Z27)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s">
        <v>266</v>
      </c>
    </row>
    <row r="30" spans="1:25" ht="15.5" x14ac:dyDescent="0.35">
      <c r="A30" s="8">
        <f>'Data Siswa'!A28</f>
        <v>27</v>
      </c>
      <c r="B30" s="28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Tahriri'!D28:Z28)</f>
        <v>0</v>
      </c>
      <c r="W30" s="21" t="e">
        <f>AVERAGE(D30:R30,'Nilai Tahriri'!D28:Z28)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s">
        <v>266</v>
      </c>
    </row>
    <row r="31" spans="1:25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Tahriri'!D29:Z29)</f>
        <v>0</v>
      </c>
      <c r="W31" s="21" t="e">
        <f>AVERAGE(D31:R31,'Nilai Tahriri'!D29:Z29)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s">
        <v>266</v>
      </c>
    </row>
    <row r="32" spans="1:25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Tahriri'!D30:Z30)</f>
        <v>0</v>
      </c>
      <c r="W32" s="21" t="e">
        <f>AVERAGE(D32:R32,'Nilai Tahriri'!D30:Z30)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s">
        <v>266</v>
      </c>
    </row>
    <row r="33" spans="1:25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Tahriri'!D31:Z31)</f>
        <v>0</v>
      </c>
      <c r="W33" s="21" t="e">
        <f>AVERAGE(D33:R33,'Nilai Tahriri'!D31:Z31)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s">
        <v>266</v>
      </c>
    </row>
    <row r="34" spans="1:25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Tahriri'!D32:Z32)</f>
        <v>0</v>
      </c>
      <c r="W34" s="21" t="e">
        <f>AVERAGE(D34:R34,'Nilai Tahriri'!D32:Z32)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s">
        <v>266</v>
      </c>
    </row>
    <row r="35" spans="1:25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Tahriri'!D33:Z33)</f>
        <v>0</v>
      </c>
      <c r="W35" s="21" t="e">
        <f>AVERAGE(D35:R35,'Nilai Tahriri'!D33:Z33)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s">
        <v>266</v>
      </c>
    </row>
    <row r="36" spans="1:25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Tahriri'!D34:Z34)</f>
        <v>0</v>
      </c>
      <c r="W36" s="21" t="e">
        <f>AVERAGE(D36:R36,'Nilai Tahriri'!D34:Z34)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s">
        <v>266</v>
      </c>
    </row>
    <row r="37" spans="1:25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Tahriri'!D35:Z35)</f>
        <v>0</v>
      </c>
      <c r="W37" s="21" t="e">
        <f>AVERAGE(D37:R37,'Nilai Tahriri'!D35:Z35)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s">
        <v>266</v>
      </c>
    </row>
    <row r="38" spans="1:25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Tahriri'!D36:Z36)</f>
        <v>0</v>
      </c>
      <c r="W38" s="21" t="e">
        <f>AVERAGE(D38:R38,'Nilai Tahriri'!D36:Z36)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s">
        <v>266</v>
      </c>
    </row>
    <row r="39" spans="1:25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Tahriri'!D37:Z37)</f>
        <v>0</v>
      </c>
      <c r="W39" s="21" t="e">
        <f>AVERAGE(D39:R39,'Nilai Tahriri'!D37:Z37)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s">
        <v>266</v>
      </c>
    </row>
    <row r="40" spans="1:25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Tahriri'!D38:Z38)</f>
        <v>0</v>
      </c>
      <c r="W40" s="21" t="e">
        <f>AVERAGE(D40:R40,'Nilai Tahriri'!D38:Z38)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s">
        <v>266</v>
      </c>
    </row>
    <row r="41" spans="1:25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Tahriri'!D39:Z39)</f>
        <v>0</v>
      </c>
      <c r="W41" s="21" t="e">
        <f>AVERAGE(D41:R41,'Nilai Tahriri'!D39:Z39)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s">
        <v>266</v>
      </c>
    </row>
    <row r="42" spans="1:25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Tahriri'!D40:Z40)</f>
        <v>0</v>
      </c>
      <c r="W42" s="21" t="e">
        <f>AVERAGE(D42:R42,'Nilai Tahriri'!D40:Z40)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s">
        <v>266</v>
      </c>
    </row>
    <row r="43" spans="1:25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Tahriri'!D41:Z41)</f>
        <v>0</v>
      </c>
      <c r="W43" s="21" t="e">
        <f>AVERAGE(D43:R43,'Nilai Tahriri'!D41:Z41)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s">
        <v>266</v>
      </c>
    </row>
    <row r="44" spans="1:25" x14ac:dyDescent="0.3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G15" sqref="G15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 x14ac:dyDescent="0.35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" customHeight="1" x14ac:dyDescent="0.35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5" customHeight="1" x14ac:dyDescent="0.35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5" x14ac:dyDescent="0.35">
      <c r="A4" s="8">
        <f>'Data Siswa'!A2</f>
        <v>1</v>
      </c>
      <c r="B4" s="28" t="str">
        <f>'Data Siswa'!B2</f>
        <v>ABDUL RAHMAN NASUTION</v>
      </c>
      <c r="C4" s="8" t="str">
        <f>'Data Siswa'!C2</f>
        <v>186</v>
      </c>
      <c r="D4" s="29"/>
      <c r="E4" s="29"/>
      <c r="F4" s="29"/>
      <c r="G4" s="29"/>
      <c r="H4" s="29"/>
      <c r="I4" s="29"/>
      <c r="J4" s="10"/>
    </row>
    <row r="5" spans="1:10" ht="15.5" x14ac:dyDescent="0.35">
      <c r="A5" s="8">
        <f>'Data Siswa'!A3</f>
        <v>2</v>
      </c>
      <c r="B5" s="30" t="str">
        <f>'Data Siswa'!B3</f>
        <v>AHMAD HAYKAL AZMI</v>
      </c>
      <c r="C5" s="8" t="str">
        <f>'Data Siswa'!C3</f>
        <v>187</v>
      </c>
      <c r="D5" s="29"/>
      <c r="E5" s="29"/>
      <c r="F5" s="29"/>
      <c r="G5" s="29"/>
      <c r="H5" s="29"/>
      <c r="I5" s="29"/>
      <c r="J5" s="10"/>
    </row>
    <row r="6" spans="1:10" ht="15.5" x14ac:dyDescent="0.35">
      <c r="A6" s="8">
        <f>'Data Siswa'!A4</f>
        <v>3</v>
      </c>
      <c r="B6" s="28" t="str">
        <f>'Data Siswa'!B4</f>
        <v>ALFAZRI ALQALIFI</v>
      </c>
      <c r="C6" s="8" t="str">
        <f>'Data Siswa'!C4</f>
        <v>188</v>
      </c>
      <c r="D6" s="29"/>
      <c r="E6" s="29"/>
      <c r="F6" s="29"/>
      <c r="G6" s="29"/>
      <c r="H6" s="29"/>
      <c r="I6" s="29"/>
      <c r="J6" s="10"/>
    </row>
    <row r="7" spans="1:10" ht="15.5" x14ac:dyDescent="0.35">
      <c r="A7" s="8">
        <f>'Data Siswa'!A5</f>
        <v>4</v>
      </c>
      <c r="B7" s="28" t="str">
        <f>'Data Siswa'!B5</f>
        <v>DANISH SEPTIANSYAH</v>
      </c>
      <c r="C7" s="8" t="str">
        <f>'Data Siswa'!C5</f>
        <v>189</v>
      </c>
      <c r="D7" s="29"/>
      <c r="E7" s="29"/>
      <c r="F7" s="29"/>
      <c r="G7" s="29"/>
      <c r="H7" s="29"/>
      <c r="I7" s="29"/>
      <c r="J7" s="10"/>
    </row>
    <row r="8" spans="1:10" ht="15.5" x14ac:dyDescent="0.35">
      <c r="A8" s="8">
        <f>'Data Siswa'!A6</f>
        <v>5</v>
      </c>
      <c r="B8" s="28" t="str">
        <f>'Data Siswa'!B6</f>
        <v>FAHREZA ALDY RAMADHAN</v>
      </c>
      <c r="C8" s="8" t="str">
        <f>'Data Siswa'!C6</f>
        <v>190</v>
      </c>
      <c r="D8" s="29"/>
      <c r="E8" s="29"/>
      <c r="F8" s="29"/>
      <c r="G8" s="29"/>
      <c r="H8" s="29"/>
      <c r="I8" s="29"/>
      <c r="J8" s="10"/>
    </row>
    <row r="9" spans="1:10" ht="15.5" x14ac:dyDescent="0.35">
      <c r="A9" s="8">
        <f>'Data Siswa'!A7</f>
        <v>6</v>
      </c>
      <c r="B9" s="28" t="str">
        <f>'Data Siswa'!B7</f>
        <v>HAFIZ ALZANI</v>
      </c>
      <c r="C9" s="8" t="str">
        <f>'Data Siswa'!C7</f>
        <v>191</v>
      </c>
      <c r="D9" s="29"/>
      <c r="E9" s="29"/>
      <c r="F9" s="29"/>
      <c r="G9" s="29"/>
      <c r="H9" s="29"/>
      <c r="I9" s="29"/>
      <c r="J9" s="10"/>
    </row>
    <row r="10" spans="1:10" ht="15.5" x14ac:dyDescent="0.35">
      <c r="A10" s="8">
        <f>'Data Siswa'!A8</f>
        <v>7</v>
      </c>
      <c r="B10" s="28" t="str">
        <f>'Data Siswa'!B8</f>
        <v>HAIKAL RAYYAN RAMADANI</v>
      </c>
      <c r="C10" s="8" t="str">
        <f>'Data Siswa'!C8</f>
        <v>192</v>
      </c>
      <c r="D10" s="29"/>
      <c r="E10" s="29"/>
      <c r="F10" s="29"/>
      <c r="G10" s="29"/>
      <c r="H10" s="29"/>
      <c r="I10" s="29"/>
      <c r="J10" s="10"/>
    </row>
    <row r="11" spans="1:10" ht="15.5" x14ac:dyDescent="0.35">
      <c r="A11" s="8">
        <f>'Data Siswa'!A9</f>
        <v>8</v>
      </c>
      <c r="B11" s="28" t="str">
        <f>'Data Siswa'!B9</f>
        <v>IBNU HAMZAH ALFAIRUS</v>
      </c>
      <c r="C11" s="8" t="str">
        <f>'Data Siswa'!C9</f>
        <v>193</v>
      </c>
      <c r="D11" s="29"/>
      <c r="E11" s="29"/>
      <c r="F11" s="29"/>
      <c r="G11" s="29"/>
      <c r="H11" s="29"/>
      <c r="I11" s="29"/>
      <c r="J11" s="10"/>
    </row>
    <row r="12" spans="1:10" ht="15.5" x14ac:dyDescent="0.35">
      <c r="A12" s="8">
        <f>'Data Siswa'!A10</f>
        <v>9</v>
      </c>
      <c r="B12" s="28" t="str">
        <f>'Data Siswa'!B10</f>
        <v>M. HARIS ATHA HIBATULLAH</v>
      </c>
      <c r="C12" s="8" t="str">
        <f>'Data Siswa'!C10</f>
        <v>194</v>
      </c>
      <c r="D12" s="29"/>
      <c r="E12" s="29"/>
      <c r="F12" s="29"/>
      <c r="G12" s="29"/>
      <c r="H12" s="29"/>
      <c r="I12" s="29"/>
      <c r="J12" s="10"/>
    </row>
    <row r="13" spans="1:10" ht="15.5" x14ac:dyDescent="0.35">
      <c r="A13" s="8">
        <f>'Data Siswa'!A11</f>
        <v>10</v>
      </c>
      <c r="B13" s="28" t="str">
        <f>'Data Siswa'!B11</f>
        <v>MAULANA MUKHTAR AL ANSORI</v>
      </c>
      <c r="C13" s="8" t="str">
        <f>'Data Siswa'!C11</f>
        <v>195</v>
      </c>
      <c r="D13" s="29"/>
      <c r="E13" s="29"/>
      <c r="F13" s="29"/>
      <c r="G13" s="29"/>
      <c r="H13" s="29"/>
      <c r="I13" s="29"/>
      <c r="J13" s="10"/>
    </row>
    <row r="14" spans="1:10" ht="15.5" x14ac:dyDescent="0.35">
      <c r="A14" s="8">
        <f>'Data Siswa'!A12</f>
        <v>11</v>
      </c>
      <c r="B14" s="28" t="str">
        <f>'Data Siswa'!B12</f>
        <v>MUHAMAD ADAM PAHRIJAL</v>
      </c>
      <c r="C14" s="8" t="str">
        <f>'Data Siswa'!C12</f>
        <v>196</v>
      </c>
      <c r="D14" s="29"/>
      <c r="E14" s="29"/>
      <c r="F14" s="29"/>
      <c r="G14" s="29"/>
      <c r="H14" s="29"/>
      <c r="I14" s="29"/>
      <c r="J14" s="10"/>
    </row>
    <row r="15" spans="1:10" ht="15.5" x14ac:dyDescent="0.35">
      <c r="A15" s="8">
        <f>'Data Siswa'!A13</f>
        <v>12</v>
      </c>
      <c r="B15" s="28" t="str">
        <f>'Data Siswa'!B13</f>
        <v>MUHAMAD FIRAS MUNTAZ ZULMI</v>
      </c>
      <c r="C15" s="8" t="str">
        <f>'Data Siswa'!C13</f>
        <v>197</v>
      </c>
      <c r="D15" s="29"/>
      <c r="E15" s="29"/>
      <c r="F15" s="29"/>
      <c r="G15" s="29"/>
      <c r="H15" s="29"/>
      <c r="I15" s="29"/>
      <c r="J15" s="10"/>
    </row>
    <row r="16" spans="1:10" ht="15.5" x14ac:dyDescent="0.35">
      <c r="A16" s="8">
        <f>'Data Siswa'!A14</f>
        <v>13</v>
      </c>
      <c r="B16" s="28" t="str">
        <f>'Data Siswa'!B14</f>
        <v>MUHAMAD ZULFIKRI</v>
      </c>
      <c r="C16" s="8" t="str">
        <f>'Data Siswa'!C14</f>
        <v>198</v>
      </c>
      <c r="D16" s="29"/>
      <c r="E16" s="29"/>
      <c r="F16" s="29"/>
      <c r="G16" s="29"/>
      <c r="H16" s="29"/>
      <c r="I16" s="29"/>
      <c r="J16" s="10"/>
    </row>
    <row r="17" spans="1:10" ht="15.5" x14ac:dyDescent="0.35">
      <c r="A17" s="8">
        <f>'Data Siswa'!A15</f>
        <v>14</v>
      </c>
      <c r="B17" s="28" t="str">
        <f>'Data Siswa'!B15</f>
        <v>MUHAMMAD ALFARIZY WINATA</v>
      </c>
      <c r="C17" s="8" t="str">
        <f>'Data Siswa'!C15</f>
        <v>199</v>
      </c>
      <c r="D17" s="29"/>
      <c r="E17" s="29"/>
      <c r="F17" s="29"/>
      <c r="G17" s="29"/>
      <c r="H17" s="29"/>
      <c r="I17" s="29"/>
      <c r="J17" s="10"/>
    </row>
    <row r="18" spans="1:10" ht="15.5" x14ac:dyDescent="0.35">
      <c r="A18" s="8">
        <f>'Data Siswa'!A16</f>
        <v>15</v>
      </c>
      <c r="B18" s="28" t="str">
        <f>'Data Siswa'!B16</f>
        <v>MUHAMMAD AZKA HIDAYATUL IKHSAN</v>
      </c>
      <c r="C18" s="8" t="str">
        <f>'Data Siswa'!C16</f>
        <v>200</v>
      </c>
      <c r="D18" s="29"/>
      <c r="E18" s="29"/>
      <c r="F18" s="29"/>
      <c r="G18" s="29"/>
      <c r="H18" s="29"/>
      <c r="I18" s="29"/>
      <c r="J18" s="10"/>
    </row>
    <row r="19" spans="1:10" ht="15.5" x14ac:dyDescent="0.35">
      <c r="A19" s="8">
        <f>'Data Siswa'!A17</f>
        <v>16</v>
      </c>
      <c r="B19" s="28" t="str">
        <f>'Data Siswa'!B17</f>
        <v>MUHAMMAD BASITH ARRAFI</v>
      </c>
      <c r="C19" s="8" t="str">
        <f>'Data Siswa'!C17</f>
        <v>201</v>
      </c>
      <c r="D19" s="29"/>
      <c r="E19" s="29"/>
      <c r="F19" s="29"/>
      <c r="G19" s="29"/>
      <c r="H19" s="29"/>
      <c r="I19" s="29"/>
      <c r="J19" s="10"/>
    </row>
    <row r="20" spans="1:10" ht="15.5" x14ac:dyDescent="0.35">
      <c r="A20" s="8">
        <f>'Data Siswa'!A18</f>
        <v>17</v>
      </c>
      <c r="B20" s="28" t="str">
        <f>'Data Siswa'!B18</f>
        <v>MUHAMMAD FIKRI HAIKAL</v>
      </c>
      <c r="C20" s="8" t="str">
        <f>'Data Siswa'!C18</f>
        <v>202</v>
      </c>
      <c r="D20" s="29"/>
      <c r="E20" s="29"/>
      <c r="F20" s="29"/>
      <c r="G20" s="29"/>
      <c r="H20" s="29"/>
      <c r="I20" s="29"/>
      <c r="J20" s="10"/>
    </row>
    <row r="21" spans="1:10" ht="15.5" x14ac:dyDescent="0.35">
      <c r="A21" s="8">
        <f>'Data Siswa'!A19</f>
        <v>18</v>
      </c>
      <c r="B21" s="28" t="str">
        <f>'Data Siswa'!B19</f>
        <v>MUHAMMAD IRFAN NAUFAL</v>
      </c>
      <c r="C21" s="8" t="str">
        <f>'Data Siswa'!C19</f>
        <v>203</v>
      </c>
      <c r="D21" s="29"/>
      <c r="E21" s="29"/>
      <c r="F21" s="29"/>
      <c r="G21" s="29"/>
      <c r="H21" s="29"/>
      <c r="I21" s="29"/>
      <c r="J21" s="10"/>
    </row>
    <row r="22" spans="1:10" ht="15.5" x14ac:dyDescent="0.35">
      <c r="A22" s="8">
        <f>'Data Siswa'!A20</f>
        <v>19</v>
      </c>
      <c r="B22" s="28" t="str">
        <f>'Data Siswa'!B20</f>
        <v>MUHAMMAD KHATAMI</v>
      </c>
      <c r="C22" s="8" t="str">
        <f>'Data Siswa'!C20</f>
        <v>204</v>
      </c>
      <c r="D22" s="29"/>
      <c r="E22" s="29"/>
      <c r="F22" s="29"/>
      <c r="G22" s="29"/>
      <c r="H22" s="29"/>
      <c r="I22" s="29"/>
      <c r="J22" s="10"/>
    </row>
    <row r="23" spans="1:10" ht="15.5" x14ac:dyDescent="0.35">
      <c r="A23" s="8">
        <f>'Data Siswa'!A21</f>
        <v>20</v>
      </c>
      <c r="B23" s="28" t="str">
        <f>'Data Siswa'!B21</f>
        <v>MUHAMMAD NIZAM AL-FARIZI</v>
      </c>
      <c r="C23" s="8" t="str">
        <f>'Data Siswa'!C21</f>
        <v>205</v>
      </c>
      <c r="D23" s="29"/>
      <c r="E23" s="29"/>
      <c r="F23" s="29"/>
      <c r="G23" s="29"/>
      <c r="H23" s="29"/>
      <c r="I23" s="29"/>
      <c r="J23" s="10"/>
    </row>
    <row r="24" spans="1:10" ht="15.5" x14ac:dyDescent="0.35">
      <c r="A24" s="8">
        <f>'Data Siswa'!A22</f>
        <v>21</v>
      </c>
      <c r="B24" s="28" t="str">
        <f>'Data Siswa'!B22</f>
        <v>NASRUDIN HASAN</v>
      </c>
      <c r="C24" s="8" t="str">
        <f>'Data Siswa'!C22</f>
        <v>206</v>
      </c>
      <c r="D24" s="29"/>
      <c r="E24" s="29"/>
      <c r="F24" s="29"/>
      <c r="G24" s="29"/>
      <c r="H24" s="29"/>
      <c r="I24" s="29"/>
      <c r="J24" s="10"/>
    </row>
    <row r="25" spans="1:10" ht="15.5" x14ac:dyDescent="0.35">
      <c r="A25" s="8">
        <f>'Data Siswa'!A23</f>
        <v>22</v>
      </c>
      <c r="B25" s="28" t="str">
        <f>'Data Siswa'!B23</f>
        <v>REZVAN NUGRAHA</v>
      </c>
      <c r="C25" s="8" t="str">
        <f>'Data Siswa'!C23</f>
        <v>207</v>
      </c>
      <c r="D25" s="29"/>
      <c r="E25" s="29"/>
      <c r="F25" s="29"/>
      <c r="G25" s="29"/>
      <c r="H25" s="29"/>
      <c r="I25" s="29"/>
      <c r="J25" s="10"/>
    </row>
    <row r="26" spans="1:10" ht="15.5" x14ac:dyDescent="0.35">
      <c r="A26" s="8">
        <f>'Data Siswa'!A24</f>
        <v>23</v>
      </c>
      <c r="B26" s="28" t="str">
        <f>'Data Siswa'!B24</f>
        <v>RIDHO TIRTA ZAMZAMY</v>
      </c>
      <c r="C26" s="8" t="str">
        <f>'Data Siswa'!C24</f>
        <v>208</v>
      </c>
      <c r="D26" s="29"/>
      <c r="E26" s="29"/>
      <c r="F26" s="29"/>
      <c r="G26" s="29"/>
      <c r="H26" s="29"/>
      <c r="I26" s="29"/>
      <c r="J26" s="10"/>
    </row>
    <row r="27" spans="1:10" ht="15.5" x14ac:dyDescent="0.35">
      <c r="A27" s="8">
        <f>'Data Siswa'!A25</f>
        <v>24</v>
      </c>
      <c r="B27" s="28" t="str">
        <f>'Data Siswa'!B25</f>
        <v>RIKI ADI WINATA</v>
      </c>
      <c r="C27" s="8" t="str">
        <f>'Data Siswa'!C25</f>
        <v>209</v>
      </c>
      <c r="D27" s="29"/>
      <c r="E27" s="29"/>
      <c r="F27" s="29"/>
      <c r="G27" s="29"/>
      <c r="H27" s="29"/>
      <c r="I27" s="29"/>
      <c r="J27" s="10"/>
    </row>
    <row r="28" spans="1:10" ht="15.5" x14ac:dyDescent="0.35">
      <c r="A28" s="8">
        <f>'Data Siswa'!A26</f>
        <v>25</v>
      </c>
      <c r="B28" s="28" t="str">
        <f>'Data Siswa'!B26</f>
        <v>RIZKI ADITIA</v>
      </c>
      <c r="C28" s="8" t="str">
        <f>'Data Siswa'!C26</f>
        <v>210</v>
      </c>
      <c r="D28" s="29"/>
      <c r="E28" s="29"/>
      <c r="F28" s="29"/>
      <c r="G28" s="29"/>
      <c r="H28" s="29"/>
      <c r="I28" s="29"/>
      <c r="J28" s="10"/>
    </row>
    <row r="29" spans="1:10" ht="15.5" x14ac:dyDescent="0.35">
      <c r="A29" s="8">
        <f>'Data Siswa'!A27</f>
        <v>26</v>
      </c>
      <c r="B29" s="28">
        <f>'Data Siswa'!B27</f>
        <v>0</v>
      </c>
      <c r="C29" s="8">
        <f>'Data Siswa'!C27</f>
        <v>0</v>
      </c>
      <c r="D29" s="29"/>
      <c r="E29" s="29"/>
      <c r="F29" s="29"/>
      <c r="G29" s="29"/>
      <c r="H29" s="29"/>
      <c r="I29" s="29"/>
      <c r="J29" s="10"/>
    </row>
    <row r="30" spans="1:10" ht="15.5" x14ac:dyDescent="0.35">
      <c r="A30" s="8">
        <f>'Data Siswa'!A28</f>
        <v>27</v>
      </c>
      <c r="B30" s="28">
        <f>'Data Siswa'!B28</f>
        <v>0</v>
      </c>
      <c r="C30" s="8">
        <f>'Data Siswa'!C28</f>
        <v>0</v>
      </c>
      <c r="D30" s="29"/>
      <c r="E30" s="29"/>
      <c r="F30" s="29"/>
      <c r="G30" s="29"/>
      <c r="H30" s="29"/>
      <c r="I30" s="29"/>
      <c r="J30" s="10"/>
    </row>
    <row r="31" spans="1:10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/>
    </row>
    <row r="32" spans="1:10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/>
    </row>
    <row r="33" spans="1:10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/>
    </row>
    <row r="34" spans="1:10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/>
    </row>
    <row r="35" spans="1:10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/>
    </row>
    <row r="36" spans="1:10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/>
    </row>
    <row r="37" spans="1:10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/>
    </row>
    <row r="38" spans="1:10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/>
    </row>
    <row r="39" spans="1:10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/>
    </row>
    <row r="40" spans="1:10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/>
    </row>
    <row r="41" spans="1:10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/>
    </row>
    <row r="42" spans="1:10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/>
    </row>
    <row r="43" spans="1:10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/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topLeftCell="C1" zoomScale="115" zoomScaleNormal="58" zoomScalePageLayoutView="115" workbookViewId="0">
      <selection activeCell="S3" sqref="S3"/>
    </sheetView>
  </sheetViews>
  <sheetFormatPr defaultColWidth="0" defaultRowHeight="14.5" zeroHeight="1" x14ac:dyDescent="0.35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1" customWidth="1"/>
    <col min="13" max="13" width="10.7265625" customWidth="1"/>
    <col min="14" max="14" width="5.1796875" style="3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66" t="str">
        <f>VLOOKUP($U$8,'Nilai Tahriri'!$A$2:$X$41,2,FALSE)&amp;" ( "&amp;VLOOKUP($U$8,'Data Siswa'!$A$2:$D$41,3,FALSE)&amp;" )"</f>
        <v>ABDUL RAHMAN NASUTION ( 186 )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15"/>
      <c r="N1" s="116"/>
      <c r="O1" s="115"/>
      <c r="P1" s="115"/>
      <c r="Q1" s="115"/>
      <c r="R1" s="115"/>
    </row>
    <row r="2" spans="2:28" ht="11.5" customHeight="1" x14ac:dyDescent="0.35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67" t="str">
        <f>Biodata!$B$12</f>
        <v>١٤٤٦ - ١٤٤٧ ه</v>
      </c>
      <c r="C3" s="167"/>
      <c r="D3" s="168" t="str">
        <f>Biodata!$B$10</f>
        <v xml:space="preserve">العام الدراسي : </v>
      </c>
      <c r="E3" s="168"/>
      <c r="F3" s="168"/>
      <c r="G3" s="168"/>
      <c r="H3" s="168"/>
      <c r="I3" s="168"/>
      <c r="J3" s="168"/>
      <c r="K3" s="170" t="str">
        <f>Biodata!$B$7</f>
        <v>الفصل الدراسي : الأول</v>
      </c>
      <c r="L3" s="118"/>
      <c r="M3" s="170" t="str">
        <f>Biodata!$B$4</f>
        <v>الصف  : الثالث ب للبنين</v>
      </c>
      <c r="N3" s="170"/>
      <c r="O3" s="172" t="str">
        <f>(VLOOKUP($U$8,'Data Siswa'!$A$2:$D$41,4,FALSE))</f>
        <v>محمد</v>
      </c>
      <c r="P3" s="172"/>
      <c r="Q3" s="172"/>
      <c r="R3" s="174" t="s">
        <v>274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76" t="str">
        <f>Biodata!$B$11</f>
        <v>٢٠٢٥ - ٢٠٢٦ م</v>
      </c>
      <c r="C4" s="176"/>
      <c r="D4" s="169"/>
      <c r="E4" s="169"/>
      <c r="F4" s="169"/>
      <c r="G4" s="169"/>
      <c r="H4" s="169"/>
      <c r="I4" s="169"/>
      <c r="J4" s="169"/>
      <c r="K4" s="171"/>
      <c r="L4" s="119"/>
      <c r="M4" s="171"/>
      <c r="N4" s="171"/>
      <c r="O4" s="173"/>
      <c r="P4" s="173"/>
      <c r="Q4" s="173"/>
      <c r="R4" s="1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59" t="s">
        <v>252</v>
      </c>
      <c r="C6" s="260"/>
      <c r="D6" s="260"/>
      <c r="E6" s="260"/>
      <c r="F6" s="260"/>
      <c r="G6" s="260"/>
      <c r="H6" s="260"/>
      <c r="I6" s="260"/>
      <c r="J6" s="260"/>
      <c r="K6" s="260"/>
      <c r="L6" s="271" t="s">
        <v>0</v>
      </c>
      <c r="M6" s="259" t="s">
        <v>252</v>
      </c>
      <c r="N6" s="260"/>
      <c r="O6" s="260"/>
      <c r="P6" s="260"/>
      <c r="Q6" s="260"/>
      <c r="R6" s="251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8" t="s">
        <v>1</v>
      </c>
      <c r="C7" s="209"/>
      <c r="D7" s="209"/>
      <c r="E7" s="209"/>
      <c r="F7" s="209"/>
      <c r="G7" s="209" t="s">
        <v>2</v>
      </c>
      <c r="H7" s="209"/>
      <c r="I7" s="209"/>
      <c r="J7" s="209"/>
      <c r="K7" s="209"/>
      <c r="L7" s="272"/>
      <c r="M7" s="208" t="s">
        <v>1</v>
      </c>
      <c r="N7" s="209"/>
      <c r="O7" s="209" t="s">
        <v>3</v>
      </c>
      <c r="P7" s="209"/>
      <c r="Q7" s="209"/>
      <c r="R7" s="252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49999999999999" customHeight="1" x14ac:dyDescent="0.35">
      <c r="B8" s="37" t="s">
        <v>4</v>
      </c>
      <c r="C8" s="181" t="s">
        <v>5</v>
      </c>
      <c r="D8" s="181"/>
      <c r="E8" s="181"/>
      <c r="F8" s="181"/>
      <c r="G8" s="181"/>
      <c r="H8" s="181"/>
      <c r="I8" s="181"/>
      <c r="J8" s="181"/>
      <c r="K8" s="181"/>
      <c r="L8" s="273"/>
      <c r="M8" s="34" t="s">
        <v>4</v>
      </c>
      <c r="N8" s="38" t="s">
        <v>5</v>
      </c>
      <c r="O8" s="209"/>
      <c r="P8" s="209"/>
      <c r="Q8" s="209"/>
      <c r="R8" s="252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5" customHeight="1" x14ac:dyDescent="0.35">
      <c r="B9" s="206" t="s">
        <v>125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40" t="str">
        <f>VLOOKUP(N9,Sheet1!$A$1:$B$93,2)</f>
        <v xml:space="preserve"> </v>
      </c>
      <c r="N9" s="41"/>
      <c r="O9" s="106"/>
      <c r="P9" s="269" t="s">
        <v>83</v>
      </c>
      <c r="Q9" s="270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5" customHeight="1" x14ac:dyDescent="0.35">
      <c r="B10" s="43" t="str">
        <f>VLOOKUP(C10,Sheet1!$A$1:$B$93,2)</f>
        <v xml:space="preserve"> </v>
      </c>
      <c r="C10" s="264">
        <f>VLOOKUP($U$8,'Nilai Syafahi'!$A$4:$Y$43,4,FALSE)</f>
        <v>0</v>
      </c>
      <c r="D10" s="265"/>
      <c r="E10" s="265"/>
      <c r="F10" s="265"/>
      <c r="G10" s="266" t="s">
        <v>127</v>
      </c>
      <c r="H10" s="267"/>
      <c r="I10" s="267"/>
      <c r="J10" s="267"/>
      <c r="K10" s="268"/>
      <c r="L10" s="44">
        <v>40</v>
      </c>
      <c r="M10" s="45" t="str">
        <f>VLOOKUP(N10,Sheet1!$A$1:$B$93,2)</f>
        <v xml:space="preserve"> </v>
      </c>
      <c r="N10" s="41">
        <f>VLOOKUP($U$8,'Nilai Tahriri'!$A$2:$AA$41,4,FALSE)</f>
        <v>0</v>
      </c>
      <c r="O10" s="46"/>
      <c r="P10" s="183" t="s">
        <v>84</v>
      </c>
      <c r="Q10" s="184"/>
      <c r="R10" s="42">
        <v>2</v>
      </c>
      <c r="S10" s="35"/>
      <c r="T10" s="35"/>
      <c r="U10" s="249" t="s">
        <v>135</v>
      </c>
      <c r="V10" s="200">
        <v>6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48" t="str">
        <f>VLOOKUP(C11,Sheet1!$A$1:$B$93,2)</f>
        <v xml:space="preserve"> </v>
      </c>
      <c r="C11" s="194">
        <f>VLOOKUP($U$8,'Nilai Syafahi'!$A$4:$Y$43,5,FALSE)</f>
        <v>0</v>
      </c>
      <c r="D11" s="195"/>
      <c r="E11" s="195"/>
      <c r="F11" s="195"/>
      <c r="G11" s="187"/>
      <c r="H11" s="188"/>
      <c r="I11" s="188"/>
      <c r="J11" s="188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Tahriri'!$A$2:$AA$41,5,FALSE)</f>
        <v>0</v>
      </c>
      <c r="O11" s="46"/>
      <c r="P11" s="183" t="s">
        <v>85</v>
      </c>
      <c r="Q11" s="184"/>
      <c r="R11" s="42">
        <v>3</v>
      </c>
      <c r="S11" s="35"/>
      <c r="T11" s="35"/>
      <c r="U11" s="250"/>
      <c r="V11" s="201"/>
      <c r="W11" s="1"/>
      <c r="X11" s="1"/>
      <c r="Y11" s="1"/>
      <c r="Z11" s="1"/>
      <c r="AA11" s="1"/>
      <c r="AB11" s="1"/>
    </row>
    <row r="12" spans="2:28" ht="15.65" customHeight="1" x14ac:dyDescent="0.35">
      <c r="B12" s="48" t="str">
        <f>VLOOKUP(C12,Sheet1!$A$1:$B$93,2)</f>
        <v xml:space="preserve"> </v>
      </c>
      <c r="C12" s="194">
        <f>VLOOKUP($U$8,'Nilai Syafahi'!$A$4:$Y$43,6,FALSE)</f>
        <v>0</v>
      </c>
      <c r="D12" s="195"/>
      <c r="E12" s="195"/>
      <c r="F12" s="195"/>
      <c r="G12" s="187"/>
      <c r="H12" s="188"/>
      <c r="I12" s="188"/>
      <c r="J12" s="188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83" t="s">
        <v>86</v>
      </c>
      <c r="Q12" s="184"/>
      <c r="R12" s="42">
        <v>4</v>
      </c>
      <c r="S12" s="35"/>
      <c r="T12" s="35"/>
      <c r="U12" s="249" t="s">
        <v>136</v>
      </c>
      <c r="V12" s="261">
        <v>23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48" t="str">
        <f>VLOOKUP(C13,Sheet1!$A$1:$B$93,2)</f>
        <v xml:space="preserve"> </v>
      </c>
      <c r="C13" s="194">
        <f>VLOOKUP($U$8,'Nilai Syafahi'!$A$4:$Y$43,7,FALSE)</f>
        <v>0</v>
      </c>
      <c r="D13" s="195"/>
      <c r="E13" s="195"/>
      <c r="F13" s="195"/>
      <c r="G13" s="187"/>
      <c r="H13" s="188"/>
      <c r="I13" s="188"/>
      <c r="J13" s="188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Tahriri'!$A$2:$AA$41,6,FALSE)</f>
        <v>0</v>
      </c>
      <c r="O13" s="46"/>
      <c r="P13" s="183" t="s">
        <v>87</v>
      </c>
      <c r="Q13" s="184"/>
      <c r="R13" s="42">
        <v>5</v>
      </c>
      <c r="S13" s="35"/>
      <c r="T13" s="35"/>
      <c r="U13" s="250"/>
      <c r="V13" s="201"/>
      <c r="W13" s="1"/>
      <c r="X13" s="1"/>
      <c r="Y13" s="1"/>
      <c r="Z13" s="1"/>
      <c r="AA13" s="1"/>
      <c r="AB13" s="1"/>
    </row>
    <row r="14" spans="2:28" ht="15.65" customHeight="1" x14ac:dyDescent="0.35">
      <c r="B14" s="48" t="str">
        <f>VLOOKUP(C14,Sheet1!$A$1:$B$93,2)</f>
        <v xml:space="preserve"> </v>
      </c>
      <c r="C14" s="194">
        <f>VLOOKUP($U$8,'Nilai Syafahi'!$A$4:$Y$43,8,FALSE)</f>
        <v>0</v>
      </c>
      <c r="D14" s="195"/>
      <c r="E14" s="195"/>
      <c r="F14" s="195"/>
      <c r="G14" s="187"/>
      <c r="H14" s="188"/>
      <c r="I14" s="188"/>
      <c r="J14" s="188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Tahriri'!$A$2:$AA$41,7,FALSE)</f>
        <v>0</v>
      </c>
      <c r="O14" s="46"/>
      <c r="P14" s="183" t="s">
        <v>88</v>
      </c>
      <c r="Q14" s="184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5" customHeight="1" x14ac:dyDescent="0.35">
      <c r="B15" s="48" t="str">
        <f>VLOOKUP(C15,Sheet1!$A$1:$B$93,2)</f>
        <v xml:space="preserve"> </v>
      </c>
      <c r="C15" s="194">
        <f>VLOOKUP($U$8,'Nilai Syafahi'!$A$4:$Y$43,9,FALSE)</f>
        <v>0</v>
      </c>
      <c r="D15" s="195"/>
      <c r="E15" s="195"/>
      <c r="F15" s="195"/>
      <c r="G15" s="187"/>
      <c r="H15" s="188"/>
      <c r="I15" s="188"/>
      <c r="J15" s="188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83" t="s">
        <v>89</v>
      </c>
      <c r="Q15" s="184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5" customHeight="1" x14ac:dyDescent="0.35">
      <c r="B16" s="206" t="s">
        <v>126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45" t="str">
        <f>VLOOKUP(N16,Sheet1!$A$1:$B$93,2)</f>
        <v xml:space="preserve"> </v>
      </c>
      <c r="N16" s="41"/>
      <c r="O16" s="46"/>
      <c r="P16" s="183" t="s">
        <v>90</v>
      </c>
      <c r="Q16" s="184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5" customHeight="1" x14ac:dyDescent="0.35">
      <c r="B17" s="48" t="str">
        <f>VLOOKUP(C17,Sheet1!$A$1:$B$93,2)</f>
        <v xml:space="preserve"> </v>
      </c>
      <c r="C17" s="194">
        <f>VLOOKUP($U$8,'Nilai Syafahi'!$A$4:$Y$43,10,FALSE)</f>
        <v>0</v>
      </c>
      <c r="D17" s="195"/>
      <c r="E17" s="195"/>
      <c r="F17" s="195"/>
      <c r="G17" s="189" t="s">
        <v>59</v>
      </c>
      <c r="H17" s="190"/>
      <c r="I17" s="190"/>
      <c r="J17" s="190"/>
      <c r="K17" s="191"/>
      <c r="L17" s="50">
        <v>46</v>
      </c>
      <c r="M17" s="45" t="str">
        <f>VLOOKUP(N17,Sheet1!$A$1:$B$93,2)</f>
        <v xml:space="preserve"> </v>
      </c>
      <c r="N17" s="41">
        <f>VLOOKUP($U$8,'Nilai Tahriri'!$A$2:$AA$41,8,FALSE)</f>
        <v>0</v>
      </c>
      <c r="O17" s="46"/>
      <c r="P17" s="183" t="s">
        <v>91</v>
      </c>
      <c r="Q17" s="184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5" customHeight="1" x14ac:dyDescent="0.35">
      <c r="B18" s="48" t="str">
        <f>VLOOKUP(C18,Sheet1!$A$1:$B$93,2)</f>
        <v xml:space="preserve"> </v>
      </c>
      <c r="C18" s="194">
        <f>VLOOKUP($U$8,'Nilai Syafahi'!$A$4:$Y$43,11,FALSE)</f>
        <v>0</v>
      </c>
      <c r="D18" s="195"/>
      <c r="E18" s="195"/>
      <c r="F18" s="195"/>
      <c r="G18" s="189" t="s">
        <v>163</v>
      </c>
      <c r="H18" s="190" t="s">
        <v>163</v>
      </c>
      <c r="I18" s="190" t="s">
        <v>163</v>
      </c>
      <c r="J18" s="190" t="s">
        <v>163</v>
      </c>
      <c r="K18" s="191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83" t="s">
        <v>92</v>
      </c>
      <c r="Q18" s="184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5" customHeight="1" x14ac:dyDescent="0.35">
      <c r="B19" s="48" t="str">
        <f>VLOOKUP(C19,Sheet1!$A$1:$B$93,2)</f>
        <v xml:space="preserve"> </v>
      </c>
      <c r="C19" s="194"/>
      <c r="D19" s="195"/>
      <c r="E19" s="195"/>
      <c r="F19" s="195"/>
      <c r="G19" s="189" t="s">
        <v>71</v>
      </c>
      <c r="H19" s="190"/>
      <c r="I19" s="190"/>
      <c r="J19" s="190"/>
      <c r="K19" s="191"/>
      <c r="L19" s="50">
        <v>48</v>
      </c>
      <c r="M19" s="45" t="str">
        <f>VLOOKUP(N19,Sheet1!$A$1:$B$93,2)</f>
        <v xml:space="preserve"> </v>
      </c>
      <c r="N19" s="41">
        <f>VLOOKUP($U$8,'Nilai Tahriri'!$A$2:$AA$41,9,FALSE)</f>
        <v>0</v>
      </c>
      <c r="O19" s="46"/>
      <c r="P19" s="183" t="s">
        <v>93</v>
      </c>
      <c r="Q19" s="184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5" customHeight="1" x14ac:dyDescent="0.35">
      <c r="B20" s="48" t="str">
        <f>VLOOKUP(C20,Sheet1!$A$1:$B$93,2)</f>
        <v xml:space="preserve"> </v>
      </c>
      <c r="C20" s="194">
        <f>VLOOKUP($U$8,'Nilai Syafahi'!$A$4:$Y$43,12,FALSE)</f>
        <v>0</v>
      </c>
      <c r="D20" s="195"/>
      <c r="E20" s="195"/>
      <c r="F20" s="195"/>
      <c r="G20" s="189" t="s">
        <v>251</v>
      </c>
      <c r="H20" s="190"/>
      <c r="I20" s="190"/>
      <c r="J20" s="190"/>
      <c r="K20" s="191"/>
      <c r="L20" s="50">
        <v>49</v>
      </c>
      <c r="M20" s="45" t="str">
        <f>VLOOKUP(N20,Sheet1!$A$1:$B$93,2)</f>
        <v xml:space="preserve"> </v>
      </c>
      <c r="N20" s="41">
        <f>VLOOKUP($U$8,'Nilai Tahriri'!$A$2:$AA$41,10,FALSE)</f>
        <v>0</v>
      </c>
      <c r="O20" s="46"/>
      <c r="P20" s="183" t="s">
        <v>94</v>
      </c>
      <c r="Q20" s="184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52" t="str">
        <f>VLOOKUP(C21,Sheet1!$A$1:$B$93,2)</f>
        <v xml:space="preserve"> </v>
      </c>
      <c r="C21" s="194">
        <f>VLOOKUP($U$8,'Nilai Syafahi'!$A$4:$Y$43,13,FALSE)</f>
        <v>0</v>
      </c>
      <c r="D21" s="195"/>
      <c r="E21" s="195"/>
      <c r="F21" s="195"/>
      <c r="G21" s="189" t="s">
        <v>72</v>
      </c>
      <c r="H21" s="190"/>
      <c r="I21" s="190"/>
      <c r="J21" s="190"/>
      <c r="K21" s="191"/>
      <c r="L21" s="50">
        <v>50</v>
      </c>
      <c r="M21" s="45" t="str">
        <f>VLOOKUP(N21,Sheet1!$A$1:$B$93,2)</f>
        <v xml:space="preserve"> </v>
      </c>
      <c r="N21" s="41">
        <f>VLOOKUP($U$8,'Nilai Tahriri'!$A$2:$AA$41,11,FALSE)</f>
        <v>0</v>
      </c>
      <c r="O21" s="46"/>
      <c r="P21" s="183" t="s">
        <v>95</v>
      </c>
      <c r="Q21" s="184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11" t="s">
        <v>123</v>
      </c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45" t="str">
        <f>VLOOKUP(N22,Sheet1!$A$1:$B$93,2)</f>
        <v xml:space="preserve"> </v>
      </c>
      <c r="N22" s="41">
        <f>VLOOKUP($U$8,'Nilai Tahriri'!$A$2:$AA$41,12,FALSE)</f>
        <v>0</v>
      </c>
      <c r="O22" s="46"/>
      <c r="P22" s="183" t="s">
        <v>10</v>
      </c>
      <c r="Q22" s="184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48" t="str">
        <f>VLOOKUP(C23,Sheet1!$A$1:$B$93,2)</f>
        <v xml:space="preserve"> </v>
      </c>
      <c r="C23" s="186">
        <f>VLOOKUP($U$8,'Nilai Syafahi'!$A$4:$Y$43,14,FALSE)</f>
        <v>0</v>
      </c>
      <c r="D23" s="186"/>
      <c r="E23" s="186"/>
      <c r="F23" s="186"/>
      <c r="G23" s="192" t="s">
        <v>165</v>
      </c>
      <c r="H23" s="193"/>
      <c r="I23" s="193"/>
      <c r="J23" s="193"/>
      <c r="K23" s="193"/>
      <c r="L23" s="53">
        <v>51</v>
      </c>
      <c r="M23" s="45" t="str">
        <f>VLOOKUP(N23,Sheet1!$A$1:$B$93,2)</f>
        <v xml:space="preserve"> </v>
      </c>
      <c r="N23" s="41">
        <f>VLOOKUP($U$8,'Nilai Tahriri'!$A$2:$AA$41,13,FALSE)</f>
        <v>0</v>
      </c>
      <c r="O23" s="46"/>
      <c r="P23" s="183" t="s">
        <v>11</v>
      </c>
      <c r="Q23" s="184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48" t="str">
        <f>VLOOKUP(C24,Sheet1!$A$1:$B$93,2)</f>
        <v xml:space="preserve"> </v>
      </c>
      <c r="C24" s="186">
        <f>VLOOKUP($U$8,'Nilai Syafahi'!$A$4:$Y$43,15,FALSE)</f>
        <v>0</v>
      </c>
      <c r="D24" s="186"/>
      <c r="E24" s="186"/>
      <c r="F24" s="186"/>
      <c r="G24" s="205" t="s">
        <v>164</v>
      </c>
      <c r="H24" s="183"/>
      <c r="I24" s="183"/>
      <c r="J24" s="183"/>
      <c r="K24" s="183"/>
      <c r="L24" s="54">
        <v>52</v>
      </c>
      <c r="M24" s="45" t="str">
        <f>VLOOKUP(N24,Sheet1!$A$1:$B$93,2)</f>
        <v xml:space="preserve"> </v>
      </c>
      <c r="N24" s="41">
        <f>VLOOKUP($U$8,'Nilai Tahriri'!$A$2:$AA$41,14,FALSE)</f>
        <v>0</v>
      </c>
      <c r="O24" s="46"/>
      <c r="P24" s="183" t="s">
        <v>96</v>
      </c>
      <c r="Q24" s="184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5" customHeight="1" x14ac:dyDescent="0.35">
      <c r="B25" s="48" t="str">
        <f>VLOOKUP(C25,Sheet1!$A$1:$B$93,2)</f>
        <v xml:space="preserve"> </v>
      </c>
      <c r="C25" s="186">
        <f>VLOOKUP($U$8,'Nilai Syafahi'!$A$4:$Y$43,16,FALSE)</f>
        <v>0</v>
      </c>
      <c r="D25" s="186"/>
      <c r="E25" s="186"/>
      <c r="F25" s="186"/>
      <c r="G25" s="205" t="s">
        <v>14</v>
      </c>
      <c r="H25" s="183"/>
      <c r="I25" s="183"/>
      <c r="J25" s="183"/>
      <c r="K25" s="183"/>
      <c r="L25" s="55">
        <v>53</v>
      </c>
      <c r="M25" s="45" t="str">
        <f>VLOOKUP(N25,Sheet1!$A$1:$B$93,2)</f>
        <v xml:space="preserve"> </v>
      </c>
      <c r="N25" s="41">
        <f>VLOOKUP($U$8,'Nilai Tahriri'!$A$2:$AA$41,15,FALSE)</f>
        <v>0</v>
      </c>
      <c r="O25" s="46"/>
      <c r="P25" s="183" t="s">
        <v>97</v>
      </c>
      <c r="Q25" s="184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5" customHeight="1" x14ac:dyDescent="0.35">
      <c r="B26" s="48" t="str">
        <f>VLOOKUP(C26,Sheet1!$A$1:$B$93,2)</f>
        <v xml:space="preserve"> </v>
      </c>
      <c r="C26" s="186">
        <f>VLOOKUP($U$8,'Nilai Syafahi'!$A$4:$Y$43,17,FALSE)</f>
        <v>0</v>
      </c>
      <c r="D26" s="186"/>
      <c r="E26" s="186"/>
      <c r="F26" s="186"/>
      <c r="G26" s="205" t="s">
        <v>87</v>
      </c>
      <c r="H26" s="183"/>
      <c r="I26" s="183"/>
      <c r="J26" s="183"/>
      <c r="K26" s="183"/>
      <c r="L26" s="54">
        <v>54</v>
      </c>
      <c r="M26" s="45" t="str">
        <f>VLOOKUP(N26,Sheet1!$A$1:$B$93,2)</f>
        <v xml:space="preserve"> </v>
      </c>
      <c r="N26" s="41"/>
      <c r="O26" s="46"/>
      <c r="P26" s="183" t="s">
        <v>98</v>
      </c>
      <c r="Q26" s="184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5" customHeight="1" x14ac:dyDescent="0.35">
      <c r="B27" s="48" t="str">
        <f>VLOOKUP(C27,Sheet1!$A$1:$B$93,2)</f>
        <v xml:space="preserve"> </v>
      </c>
      <c r="C27" s="186"/>
      <c r="D27" s="186"/>
      <c r="E27" s="186"/>
      <c r="F27" s="186"/>
      <c r="G27" s="196" t="s">
        <v>166</v>
      </c>
      <c r="H27" s="197"/>
      <c r="I27" s="197"/>
      <c r="J27" s="197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83" t="s">
        <v>99</v>
      </c>
      <c r="Q27" s="184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5" customHeight="1" x14ac:dyDescent="0.35">
      <c r="B28" s="52" t="str">
        <f>VLOOKUP(C28,Sheet1!$A$1:$B$93,2)</f>
        <v xml:space="preserve"> </v>
      </c>
      <c r="C28" s="210">
        <f>VLOOKUP($U$8,'Nilai Syafahi'!$A$4:$Y$43,18,FALSE)</f>
        <v>0</v>
      </c>
      <c r="D28" s="210"/>
      <c r="E28" s="210"/>
      <c r="F28" s="210"/>
      <c r="G28" s="205" t="s">
        <v>17</v>
      </c>
      <c r="H28" s="183"/>
      <c r="I28" s="183"/>
      <c r="J28" s="183"/>
      <c r="K28" s="183"/>
      <c r="L28" s="57">
        <v>56</v>
      </c>
      <c r="M28" s="45" t="str">
        <f>VLOOKUP(N28,Sheet1!$A$1:$B$93,2)</f>
        <v xml:space="preserve"> </v>
      </c>
      <c r="N28" s="41"/>
      <c r="O28" s="46"/>
      <c r="P28" s="183" t="s">
        <v>100</v>
      </c>
      <c r="Q28" s="184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6" t="s">
        <v>124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45" t="str">
        <f>VLOOKUP(N29,Sheet1!$A$1:$B$93,2)</f>
        <v xml:space="preserve"> </v>
      </c>
      <c r="N29" s="41">
        <f>VLOOKUP($U$8,'Nilai Tahriri'!$A$2:$AA$41,16,FALSE)</f>
        <v>0</v>
      </c>
      <c r="O29" s="46"/>
      <c r="P29" s="183" t="s">
        <v>101</v>
      </c>
      <c r="Q29" s="184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58"/>
      <c r="C30" s="186"/>
      <c r="D30" s="186"/>
      <c r="E30" s="186"/>
      <c r="F30" s="186"/>
      <c r="G30" s="266" t="s">
        <v>18</v>
      </c>
      <c r="H30" s="267"/>
      <c r="I30" s="267"/>
      <c r="J30" s="267"/>
      <c r="K30" s="268"/>
      <c r="L30" s="59">
        <v>57</v>
      </c>
      <c r="M30" s="45" t="str">
        <f>VLOOKUP(N30,Sheet1!$A$1:$B$93,2)</f>
        <v xml:space="preserve"> </v>
      </c>
      <c r="N30" s="41">
        <f>VLOOKUP($U$8,'Nilai Tahriri'!$A$2:$AA$41,17,FALSE)</f>
        <v>0</v>
      </c>
      <c r="O30" s="46"/>
      <c r="P30" s="183" t="s">
        <v>102</v>
      </c>
      <c r="Q30" s="184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58" t="str">
        <f>VLOOKUP(C31,Sheet1!$A$1:$B$93,2)</f>
        <v xml:space="preserve"> </v>
      </c>
      <c r="C31" s="186"/>
      <c r="D31" s="186"/>
      <c r="E31" s="186"/>
      <c r="F31" s="186"/>
      <c r="G31" s="205" t="s">
        <v>19</v>
      </c>
      <c r="H31" s="183"/>
      <c r="I31" s="183"/>
      <c r="J31" s="183"/>
      <c r="K31" s="184"/>
      <c r="L31" s="54">
        <v>58</v>
      </c>
      <c r="M31" s="45" t="str">
        <f>VLOOKUP(N31,Sheet1!$A$1:$B$93,2)</f>
        <v xml:space="preserve"> </v>
      </c>
      <c r="N31" s="41"/>
      <c r="O31" s="46"/>
      <c r="P31" s="183" t="s">
        <v>103</v>
      </c>
      <c r="Q31" s="184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60" t="str">
        <f>VLOOKUP(C32,Sheet1!$A$1:$B$93,2)</f>
        <v xml:space="preserve"> </v>
      </c>
      <c r="C32" s="185"/>
      <c r="D32" s="185"/>
      <c r="E32" s="185"/>
      <c r="F32" s="185"/>
      <c r="G32" s="205" t="s">
        <v>21</v>
      </c>
      <c r="H32" s="183"/>
      <c r="I32" s="183"/>
      <c r="J32" s="183"/>
      <c r="K32" s="184"/>
      <c r="L32" s="59">
        <v>59</v>
      </c>
      <c r="M32" s="45" t="str">
        <f>VLOOKUP(N32,Sheet1!$A$1:$B$93,2)</f>
        <v xml:space="preserve"> </v>
      </c>
      <c r="N32" s="41"/>
      <c r="O32" s="46"/>
      <c r="P32" s="183" t="s">
        <v>24</v>
      </c>
      <c r="Q32" s="184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60" t="str">
        <f>VLOOKUP(C33,Sheet1!$A$1:$B$93,2)</f>
        <v xml:space="preserve"> </v>
      </c>
      <c r="C33" s="185"/>
      <c r="D33" s="185"/>
      <c r="E33" s="185"/>
      <c r="F33" s="185"/>
      <c r="G33" s="244" t="s">
        <v>22</v>
      </c>
      <c r="H33" s="245"/>
      <c r="I33" s="245"/>
      <c r="J33" s="245"/>
      <c r="K33" s="246"/>
      <c r="L33" s="54">
        <v>60</v>
      </c>
      <c r="M33" s="45" t="str">
        <f>VLOOKUP(N33,Sheet1!$A$1:$B$93,2)</f>
        <v xml:space="preserve"> </v>
      </c>
      <c r="N33" s="41">
        <f>VLOOKUP($U$8,'Nilai Tahriri'!$A$2:$AA$41,18,FALSE)</f>
        <v>0</v>
      </c>
      <c r="O33" s="46"/>
      <c r="P33" s="183" t="s">
        <v>104</v>
      </c>
      <c r="Q33" s="184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13">
        <f>VLOOKUP($U$8,'Nilai Syafahi'!$A$4:$Y$43,19,FALSE)</f>
        <v>0</v>
      </c>
      <c r="C34" s="214"/>
      <c r="D34" s="214"/>
      <c r="E34" s="214"/>
      <c r="F34" s="214"/>
      <c r="G34" s="214"/>
      <c r="H34" s="214"/>
      <c r="I34" s="214"/>
      <c r="J34" s="214"/>
      <c r="K34" s="203" t="s">
        <v>23</v>
      </c>
      <c r="L34" s="204"/>
      <c r="M34" s="45" t="str">
        <f>VLOOKUP(N34,Sheet1!$A$1:$B$93,2)</f>
        <v xml:space="preserve"> </v>
      </c>
      <c r="N34" s="41">
        <f>VLOOKUP($U$8,'Nilai Tahriri'!$A$2:$AA$41,19,FALSE)</f>
        <v>0</v>
      </c>
      <c r="O34" s="46"/>
      <c r="P34" s="183" t="s">
        <v>105</v>
      </c>
      <c r="Q34" s="184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15"/>
      <c r="C35" s="216"/>
      <c r="D35" s="216"/>
      <c r="E35" s="216"/>
      <c r="F35" s="216"/>
      <c r="G35" s="216"/>
      <c r="H35" s="216"/>
      <c r="I35" s="216"/>
      <c r="J35" s="216"/>
      <c r="K35" s="217"/>
      <c r="L35" s="226"/>
      <c r="M35" s="45" t="str">
        <f>VLOOKUP(N35,Sheet1!$A$1:$B$93,2)</f>
        <v xml:space="preserve"> </v>
      </c>
      <c r="N35" s="41">
        <f>VLOOKUP($U$8,'Nilai Tahriri'!$A$2:$AA$41,20,FALSE)</f>
        <v>0</v>
      </c>
      <c r="O35" s="61" t="s">
        <v>122</v>
      </c>
      <c r="P35" s="184" t="s">
        <v>106</v>
      </c>
      <c r="Q35" s="202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37" t="s">
        <v>27</v>
      </c>
      <c r="C36" s="238"/>
      <c r="D36" s="238"/>
      <c r="E36" s="238"/>
      <c r="F36" s="238"/>
      <c r="G36" s="238"/>
      <c r="H36" s="238"/>
      <c r="I36" s="238"/>
      <c r="J36" s="238"/>
      <c r="K36" s="239"/>
      <c r="L36" s="227"/>
      <c r="M36" s="45"/>
      <c r="N36" s="41">
        <f>VLOOKUP($U$8,'Nilai Tahriri'!$A$2:$AA$41,21,FALSE)</f>
        <v>0</v>
      </c>
      <c r="O36" s="61" t="s">
        <v>120</v>
      </c>
      <c r="P36" s="184" t="s">
        <v>107</v>
      </c>
      <c r="Q36" s="202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18" t="s">
        <v>28</v>
      </c>
      <c r="C37" s="219"/>
      <c r="D37" s="219" t="s">
        <v>29</v>
      </c>
      <c r="E37" s="219"/>
      <c r="F37" s="219"/>
      <c r="G37" s="219"/>
      <c r="H37" s="219"/>
      <c r="I37" s="219"/>
      <c r="J37" s="219"/>
      <c r="K37" s="62" t="s">
        <v>30</v>
      </c>
      <c r="L37" s="227"/>
      <c r="M37" s="45"/>
      <c r="N37" s="41">
        <f>VLOOKUP($U$8,'Nilai Tahriri'!$A$2:$AA$41,22,FALSE)</f>
        <v>0</v>
      </c>
      <c r="O37" s="61" t="s">
        <v>121</v>
      </c>
      <c r="P37" s="184" t="s">
        <v>108</v>
      </c>
      <c r="Q37" s="202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53">
        <f>VLOOKUP($U$8,Akhlak!$A$4:$J$43,6,FALSE)</f>
        <v>0</v>
      </c>
      <c r="C38" s="254"/>
      <c r="D38" s="254">
        <f>VLOOKUP($U$8,Akhlak!$A$4:$J$43,5,FALSE)</f>
        <v>0</v>
      </c>
      <c r="E38" s="254"/>
      <c r="F38" s="254"/>
      <c r="G38" s="254"/>
      <c r="H38" s="254"/>
      <c r="I38" s="254"/>
      <c r="J38" s="254"/>
      <c r="K38" s="63">
        <f>VLOOKUP($U$8,Akhlak!$A$4:$J$43,4,FALSE)</f>
        <v>0</v>
      </c>
      <c r="L38" s="227"/>
      <c r="M38" s="45"/>
      <c r="N38" s="41"/>
      <c r="O38" s="61" t="s">
        <v>32</v>
      </c>
      <c r="P38" s="184" t="s">
        <v>109</v>
      </c>
      <c r="Q38" s="202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40" t="s">
        <v>31</v>
      </c>
      <c r="C39" s="241"/>
      <c r="D39" s="241"/>
      <c r="E39" s="241"/>
      <c r="F39" s="241"/>
      <c r="G39" s="241"/>
      <c r="H39" s="241"/>
      <c r="I39" s="241"/>
      <c r="J39" s="241"/>
      <c r="K39" s="242"/>
      <c r="L39" s="227"/>
      <c r="M39" s="45"/>
      <c r="N39" s="41">
        <f>VLOOKUP($U$8,'Nilai Tahriri'!$A$2:$AA$41,23,FALSE)</f>
        <v>0</v>
      </c>
      <c r="O39" s="61" t="s">
        <v>36</v>
      </c>
      <c r="P39" s="184" t="s">
        <v>110</v>
      </c>
      <c r="Q39" s="202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87" t="s">
        <v>33</v>
      </c>
      <c r="C40" s="248"/>
      <c r="D40" s="248" t="s">
        <v>34</v>
      </c>
      <c r="E40" s="248"/>
      <c r="F40" s="248"/>
      <c r="G40" s="248"/>
      <c r="H40" s="248"/>
      <c r="I40" s="248"/>
      <c r="J40" s="248"/>
      <c r="K40" s="62" t="s">
        <v>35</v>
      </c>
      <c r="L40" s="227"/>
      <c r="M40" s="45"/>
      <c r="N40" s="41"/>
      <c r="O40" s="61" t="s">
        <v>39</v>
      </c>
      <c r="P40" s="184" t="s">
        <v>111</v>
      </c>
      <c r="Q40" s="202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43">
        <f>VLOOKUP($U$8,Akhlak!$A$4:$J$43,9,FALSE)</f>
        <v>0</v>
      </c>
      <c r="C41" s="230"/>
      <c r="D41" s="230">
        <f>VLOOKUP($U$8,Akhlak!$A$4:$J$43,8,FALSE)</f>
        <v>0</v>
      </c>
      <c r="E41" s="230"/>
      <c r="F41" s="230"/>
      <c r="G41" s="230"/>
      <c r="H41" s="230"/>
      <c r="I41" s="230"/>
      <c r="J41" s="230"/>
      <c r="K41" s="63">
        <f>VLOOKUP($U$8,Akhlak!$A$4:$J$43,7,FALSE)</f>
        <v>0</v>
      </c>
      <c r="L41" s="227"/>
      <c r="M41" s="45"/>
      <c r="N41" s="41">
        <f>VLOOKUP($U$8,'Nilai Tahriri'!$A$2:$AA$41,24,FALSE)</f>
        <v>0</v>
      </c>
      <c r="O41" s="61" t="s">
        <v>40</v>
      </c>
      <c r="P41" s="184" t="s">
        <v>112</v>
      </c>
      <c r="Q41" s="202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57" t="s">
        <v>37</v>
      </c>
      <c r="C42" s="258"/>
      <c r="D42" s="198" t="s">
        <v>38</v>
      </c>
      <c r="E42" s="198"/>
      <c r="F42" s="198"/>
      <c r="G42" s="198"/>
      <c r="H42" s="198"/>
      <c r="I42" s="198"/>
      <c r="J42" s="198"/>
      <c r="K42" s="199"/>
      <c r="L42" s="228"/>
      <c r="M42" s="45"/>
      <c r="N42" s="41"/>
      <c r="O42" s="61" t="s">
        <v>42</v>
      </c>
      <c r="P42" s="184" t="s">
        <v>113</v>
      </c>
      <c r="Q42" s="202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79">
        <f ca="1">VLOOKUP($U$8,'Nilai Syafahi'!$A$4:$Y$43,24,FALSE)</f>
        <v>1</v>
      </c>
      <c r="C43" s="280"/>
      <c r="D43" s="231" t="e">
        <f>VLOOKUP($U$8,'Nilai Syafahi'!$A$4:$Y$43,23,FALSE)</f>
        <v>#DIV/0!</v>
      </c>
      <c r="E43" s="232"/>
      <c r="F43" s="232"/>
      <c r="G43" s="232"/>
      <c r="H43" s="232"/>
      <c r="I43" s="232"/>
      <c r="J43" s="233"/>
      <c r="K43" s="222">
        <f>VLOOKUP($U$8,'Nilai Syafahi'!$A$4:$Y$43,22,FALSE)</f>
        <v>0</v>
      </c>
      <c r="L43" s="227"/>
      <c r="M43" s="45"/>
      <c r="N43" s="41"/>
      <c r="O43" s="61" t="s">
        <v>43</v>
      </c>
      <c r="P43" s="184" t="s">
        <v>114</v>
      </c>
      <c r="Q43" s="202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81"/>
      <c r="C44" s="282"/>
      <c r="D44" s="234"/>
      <c r="E44" s="235"/>
      <c r="F44" s="235"/>
      <c r="G44" s="235"/>
      <c r="H44" s="235"/>
      <c r="I44" s="235"/>
      <c r="J44" s="236"/>
      <c r="K44" s="223"/>
      <c r="L44" s="227"/>
      <c r="M44" s="45"/>
      <c r="N44" s="41">
        <f>VLOOKUP($U$8,'Nilai Tahriri'!$A$2:$AA$41,25,FALSE)</f>
        <v>0</v>
      </c>
      <c r="O44" s="61" t="s">
        <v>118</v>
      </c>
      <c r="P44" s="184" t="s">
        <v>115</v>
      </c>
      <c r="Q44" s="202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3" t="s">
        <v>41</v>
      </c>
      <c r="C45" s="284"/>
      <c r="D45" s="284"/>
      <c r="E45" s="284"/>
      <c r="F45" s="284"/>
      <c r="G45" s="284"/>
      <c r="H45" s="284"/>
      <c r="I45" s="284"/>
      <c r="J45" s="284"/>
      <c r="K45" s="284"/>
      <c r="L45" s="227"/>
      <c r="M45" s="45"/>
      <c r="N45" s="41"/>
      <c r="O45" s="61" t="s">
        <v>75</v>
      </c>
      <c r="P45" s="184" t="s">
        <v>116</v>
      </c>
      <c r="Q45" s="202"/>
      <c r="R45" s="42">
        <v>37</v>
      </c>
      <c r="S45" s="1"/>
      <c r="T45" s="1"/>
      <c r="U45" s="1"/>
      <c r="V45" s="247"/>
      <c r="W45" s="247"/>
      <c r="X45" s="247"/>
      <c r="Y45" s="1"/>
      <c r="Z45" s="1"/>
      <c r="AA45" s="1"/>
      <c r="AB45" s="1"/>
    </row>
    <row r="46" spans="2:28" ht="15.65" customHeight="1" x14ac:dyDescent="0.35">
      <c r="B46" s="177">
        <f>VLOOKUP($U$8,Akhlak!$A$4:$J$43,10,FALSE)</f>
        <v>0</v>
      </c>
      <c r="C46" s="178"/>
      <c r="D46" s="178"/>
      <c r="E46" s="178"/>
      <c r="F46" s="178"/>
      <c r="G46" s="178"/>
      <c r="H46" s="178"/>
      <c r="I46" s="178"/>
      <c r="J46" s="178"/>
      <c r="K46" s="179"/>
      <c r="L46" s="227"/>
      <c r="M46" s="45"/>
      <c r="N46" s="41"/>
      <c r="O46" s="61" t="s">
        <v>44</v>
      </c>
      <c r="P46" s="184" t="s">
        <v>117</v>
      </c>
      <c r="Q46" s="202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180"/>
      <c r="C47" s="181"/>
      <c r="D47" s="181"/>
      <c r="E47" s="181"/>
      <c r="F47" s="181"/>
      <c r="G47" s="181"/>
      <c r="H47" s="181"/>
      <c r="I47" s="181"/>
      <c r="J47" s="181"/>
      <c r="K47" s="182"/>
      <c r="L47" s="227"/>
      <c r="M47" s="66"/>
      <c r="N47" s="41">
        <f>VLOOKUP($U$8,'Nilai Tahriri'!$A$2:$AA$41,26,FALSE)</f>
        <v>0</v>
      </c>
      <c r="O47" s="61" t="s">
        <v>119</v>
      </c>
      <c r="P47" s="184" t="s">
        <v>49</v>
      </c>
      <c r="Q47" s="202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85" t="s">
        <v>266</v>
      </c>
      <c r="C48" s="286"/>
      <c r="D48" s="286"/>
      <c r="E48" s="286"/>
      <c r="F48" s="286"/>
      <c r="G48" s="286"/>
      <c r="H48" s="286"/>
      <c r="I48" s="286"/>
      <c r="J48" s="286"/>
      <c r="K48" s="68" t="s">
        <v>167</v>
      </c>
      <c r="L48" s="229"/>
      <c r="M48" s="224">
        <f>VLOOKUP($U$8,'Nilai Tahriri'!$A$2:$AA$41,27,FALSE)</f>
        <v>0</v>
      </c>
      <c r="N48" s="225" t="e">
        <f>VLOOKUP($U$8,'Nilai Tahriri'!$A$2:$AA$41,41,FALSE)</f>
        <v>#REF!</v>
      </c>
      <c r="O48" s="225" t="e">
        <f>VLOOKUP($U$8,'Nilai Tahriri'!$A$2:$AA$41,41,FALSE)</f>
        <v>#REF!</v>
      </c>
      <c r="P48" s="262" t="s">
        <v>23</v>
      </c>
      <c r="Q48" s="262"/>
      <c r="R48" s="263"/>
      <c r="S48" s="1"/>
      <c r="T48" s="1"/>
      <c r="U48" s="1"/>
      <c r="V48" s="1"/>
      <c r="W48" s="1"/>
      <c r="X48" s="1"/>
      <c r="Y48" s="1"/>
      <c r="Z48" s="274"/>
      <c r="AA48" s="274"/>
      <c r="AB48" s="274"/>
    </row>
    <row r="49" spans="2:28" ht="8.25" customHeight="1" x14ac:dyDescent="0.35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73"/>
      <c r="C50" s="221"/>
      <c r="D50" s="221"/>
      <c r="E50" s="221"/>
      <c r="F50" s="221"/>
      <c r="G50" s="221"/>
      <c r="H50" s="221"/>
      <c r="I50" s="221"/>
      <c r="J50" s="221"/>
      <c r="K50" s="221"/>
      <c r="L50" s="74"/>
      <c r="M50" s="255" t="str">
        <f>Biodata!$C$13</f>
        <v>١٦ من رجب سنة ١٤٤٧ ه</v>
      </c>
      <c r="N50" s="255"/>
      <c r="O50" s="255"/>
      <c r="P50" s="255"/>
      <c r="Q50" s="256" t="s">
        <v>45</v>
      </c>
      <c r="R50" s="25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73"/>
      <c r="C51" s="221"/>
      <c r="D51" s="221"/>
      <c r="E51" s="221"/>
      <c r="F51" s="221"/>
      <c r="G51" s="221"/>
      <c r="H51" s="221"/>
      <c r="I51" s="221"/>
      <c r="J51" s="221"/>
      <c r="K51" s="221"/>
      <c r="L51" s="74"/>
      <c r="M51" s="255" t="str">
        <f>Biodata!$C$14</f>
        <v>٠٥ من يناير سنة ٢٠٢٦ م</v>
      </c>
      <c r="N51" s="255"/>
      <c r="O51" s="255"/>
      <c r="P51" s="255"/>
      <c r="Q51" s="256"/>
      <c r="R51" s="256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78" t="s">
        <v>47</v>
      </c>
      <c r="C53" s="278"/>
      <c r="D53" s="278"/>
      <c r="E53" s="278"/>
      <c r="F53" s="278"/>
      <c r="G53" s="278"/>
      <c r="H53" s="278"/>
      <c r="I53" s="278"/>
      <c r="J53" s="278"/>
      <c r="K53" s="278"/>
      <c r="L53" s="74"/>
      <c r="M53" s="73"/>
      <c r="N53" s="79"/>
      <c r="O53" s="220" t="s">
        <v>48</v>
      </c>
      <c r="P53" s="220"/>
      <c r="Q53" s="220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78"/>
      <c r="C54" s="78"/>
      <c r="D54" s="78"/>
      <c r="E54" s="78"/>
      <c r="F54" s="78"/>
      <c r="G54" s="78"/>
      <c r="H54" s="78"/>
      <c r="I54" s="78"/>
      <c r="J54" s="78"/>
      <c r="K54" s="276" t="s">
        <v>144</v>
      </c>
      <c r="L54" s="276"/>
      <c r="M54" s="276"/>
      <c r="N54" s="276"/>
      <c r="O54" s="276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277">
        <f>Biodata!$C$19</f>
        <v>0</v>
      </c>
      <c r="P56" s="277"/>
      <c r="Q56" s="277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73"/>
      <c r="C58" s="82"/>
      <c r="D58" s="82"/>
      <c r="E58" s="82"/>
      <c r="F58" s="82"/>
      <c r="G58" s="82"/>
      <c r="H58" s="82"/>
      <c r="I58" s="82"/>
      <c r="J58" s="82"/>
      <c r="K58" s="275" t="str">
        <f>Biodata!$C$16</f>
        <v>الأستاذ أحمد مهيمن الماجستير</v>
      </c>
      <c r="L58" s="275"/>
      <c r="M58" s="275"/>
      <c r="N58" s="275"/>
      <c r="O58" s="275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qzItOSrDSsWgaVY5aTcrhq614wgxDuwM+36eq5fJUNjbKg+qUoFdAELsK0DaJ220RtgK3OsANHLhQxyyHbtQZA==" saltValue="XwSMg5wFngoyrFS/PDpXnA==" spinCount="100000" sheet="1" selectLockedCells="1"/>
  <mergeCells count="146"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7265625" defaultRowHeight="14.5" x14ac:dyDescent="0.35"/>
  <cols>
    <col min="1" max="1" width="5.26953125" style="94" customWidth="1"/>
    <col min="2" max="2" width="30.54296875" style="101" customWidth="1"/>
    <col min="3" max="3" width="8.7265625" style="94"/>
    <col min="4" max="4" width="11.26953125" style="94" bestFit="1" customWidth="1"/>
    <col min="5" max="5" width="13.81640625" style="104" bestFit="1" customWidth="1"/>
    <col min="6" max="6" width="9.1796875" style="104" bestFit="1" customWidth="1"/>
    <col min="7" max="7" width="10.7265625" style="94" bestFit="1" customWidth="1"/>
    <col min="8" max="16384" width="8.7265625" style="94"/>
  </cols>
  <sheetData>
    <row r="1" spans="1:7" ht="17.5" x14ac:dyDescent="0.35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5">
      <c r="A2" s="93"/>
      <c r="B2" s="95"/>
      <c r="C2" s="93"/>
      <c r="D2" s="93"/>
      <c r="E2" s="93"/>
      <c r="F2" s="93"/>
      <c r="G2" s="93"/>
    </row>
    <row r="3" spans="1:7" ht="17.5" x14ac:dyDescent="0.35">
      <c r="A3" s="289" t="str">
        <f>Biodata!C4</f>
        <v>الثالث ب للبنين</v>
      </c>
      <c r="B3" s="289"/>
      <c r="C3" s="289"/>
      <c r="D3" s="289"/>
      <c r="E3" s="289"/>
      <c r="F3" s="289"/>
      <c r="G3" s="289"/>
    </row>
    <row r="5" spans="1:7" ht="22" customHeight="1" x14ac:dyDescent="0.35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5">
      <c r="A6" s="97">
        <v>1</v>
      </c>
      <c r="B6" s="105" t="str">
        <f>'Data Siswa'!B2</f>
        <v>ABDUL RAHMAN NASUTION</v>
      </c>
      <c r="C6" s="97" t="str">
        <f>'Data Siswa'!C2</f>
        <v>186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str">
        <f>'Nilai Syafahi'!Y4</f>
        <v>-</v>
      </c>
    </row>
    <row r="7" spans="1:7" ht="18" customHeight="1" x14ac:dyDescent="0.35">
      <c r="A7" s="97">
        <v>2</v>
      </c>
      <c r="B7" s="105" t="str">
        <f>'Data Siswa'!B3</f>
        <v>AHMAD HAYKAL AZMI</v>
      </c>
      <c r="C7" s="97" t="str">
        <f>'Data Siswa'!C3</f>
        <v>187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str">
        <f>'Nilai Syafahi'!Y5</f>
        <v>-</v>
      </c>
    </row>
    <row r="8" spans="1:7" ht="18" customHeight="1" x14ac:dyDescent="0.35">
      <c r="A8" s="97">
        <v>3</v>
      </c>
      <c r="B8" s="105" t="str">
        <f>'Data Siswa'!B4</f>
        <v>ALFAZRI ALQALIFI</v>
      </c>
      <c r="C8" s="97" t="str">
        <f>'Data Siswa'!C4</f>
        <v>188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str">
        <f>'Nilai Syafahi'!Y6</f>
        <v>-</v>
      </c>
    </row>
    <row r="9" spans="1:7" ht="18" customHeight="1" x14ac:dyDescent="0.35">
      <c r="A9" s="97">
        <v>4</v>
      </c>
      <c r="B9" s="105" t="str">
        <f>'Data Siswa'!B5</f>
        <v>DANISH SEPTIANSYAH</v>
      </c>
      <c r="C9" s="97" t="str">
        <f>'Data Siswa'!C5</f>
        <v>189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str">
        <f>'Nilai Syafahi'!Y7</f>
        <v>-</v>
      </c>
    </row>
    <row r="10" spans="1:7" ht="18" customHeight="1" x14ac:dyDescent="0.35">
      <c r="A10" s="97">
        <v>5</v>
      </c>
      <c r="B10" s="105" t="str">
        <f>'Data Siswa'!B6</f>
        <v>FAHREZA ALDY RAMADHAN</v>
      </c>
      <c r="C10" s="97" t="str">
        <f>'Data Siswa'!C6</f>
        <v>190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str">
        <f>'Nilai Syafahi'!Y8</f>
        <v>-</v>
      </c>
    </row>
    <row r="11" spans="1:7" ht="18" customHeight="1" x14ac:dyDescent="0.35">
      <c r="A11" s="97">
        <v>6</v>
      </c>
      <c r="B11" s="105" t="str">
        <f>'Data Siswa'!B7</f>
        <v>HAFIZ ALZANI</v>
      </c>
      <c r="C11" s="97" t="str">
        <f>'Data Siswa'!C7</f>
        <v>191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str">
        <f>'Nilai Syafahi'!Y9</f>
        <v>-</v>
      </c>
    </row>
    <row r="12" spans="1:7" ht="18" customHeight="1" x14ac:dyDescent="0.35">
      <c r="A12" s="97">
        <v>7</v>
      </c>
      <c r="B12" s="105" t="str">
        <f>'Data Siswa'!B8</f>
        <v>HAIKAL RAYYAN RAMADANI</v>
      </c>
      <c r="C12" s="97" t="str">
        <f>'Data Siswa'!C8</f>
        <v>192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str">
        <f>'Nilai Syafahi'!Y10</f>
        <v>-</v>
      </c>
    </row>
    <row r="13" spans="1:7" ht="18" customHeight="1" x14ac:dyDescent="0.35">
      <c r="A13" s="97">
        <v>8</v>
      </c>
      <c r="B13" s="105" t="str">
        <f>'Data Siswa'!B9</f>
        <v>IBNU HAMZAH ALFAIRUS</v>
      </c>
      <c r="C13" s="97" t="str">
        <f>'Data Siswa'!C9</f>
        <v>193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str">
        <f>'Nilai Syafahi'!Y11</f>
        <v>-</v>
      </c>
    </row>
    <row r="14" spans="1:7" ht="18" customHeight="1" x14ac:dyDescent="0.35">
      <c r="A14" s="97">
        <v>9</v>
      </c>
      <c r="B14" s="105" t="str">
        <f>'Data Siswa'!B10</f>
        <v>M. HARIS ATHA HIBATULLAH</v>
      </c>
      <c r="C14" s="97" t="str">
        <f>'Data Siswa'!C10</f>
        <v>194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str">
        <f>'Nilai Syafahi'!Y12</f>
        <v>-</v>
      </c>
    </row>
    <row r="15" spans="1:7" ht="18" customHeight="1" x14ac:dyDescent="0.35">
      <c r="A15" s="97">
        <v>10</v>
      </c>
      <c r="B15" s="105" t="str">
        <f>'Data Siswa'!B11</f>
        <v>MAULANA MUKHTAR AL ANSORI</v>
      </c>
      <c r="C15" s="97" t="str">
        <f>'Data Siswa'!C11</f>
        <v>195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str">
        <f>'Nilai Syafahi'!Y13</f>
        <v>-</v>
      </c>
    </row>
    <row r="16" spans="1:7" ht="18" customHeight="1" x14ac:dyDescent="0.35">
      <c r="A16" s="97">
        <v>11</v>
      </c>
      <c r="B16" s="105" t="str">
        <f>'Data Siswa'!B12</f>
        <v>MUHAMAD ADAM PAHRIJAL</v>
      </c>
      <c r="C16" s="97" t="str">
        <f>'Data Siswa'!C12</f>
        <v>196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str">
        <f>'Nilai Syafahi'!Y14</f>
        <v>-</v>
      </c>
    </row>
    <row r="17" spans="1:7" ht="18" customHeight="1" x14ac:dyDescent="0.35">
      <c r="A17" s="97">
        <v>12</v>
      </c>
      <c r="B17" s="105" t="str">
        <f>'Data Siswa'!B13</f>
        <v>MUHAMAD FIRAS MUNTAZ ZULMI</v>
      </c>
      <c r="C17" s="97" t="str">
        <f>'Data Siswa'!C13</f>
        <v>197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str">
        <f>'Nilai Syafahi'!Y15</f>
        <v>-</v>
      </c>
    </row>
    <row r="18" spans="1:7" ht="18" customHeight="1" x14ac:dyDescent="0.35">
      <c r="A18" s="97">
        <v>13</v>
      </c>
      <c r="B18" s="105" t="str">
        <f>'Data Siswa'!B14</f>
        <v>MUHAMAD ZULFIKRI</v>
      </c>
      <c r="C18" s="97" t="str">
        <f>'Data Siswa'!C14</f>
        <v>198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str">
        <f>'Nilai Syafahi'!Y16</f>
        <v>-</v>
      </c>
    </row>
    <row r="19" spans="1:7" ht="18" customHeight="1" x14ac:dyDescent="0.35">
      <c r="A19" s="97">
        <v>14</v>
      </c>
      <c r="B19" s="105" t="str">
        <f>'Data Siswa'!B15</f>
        <v>MUHAMMAD ALFARIZY WINATA</v>
      </c>
      <c r="C19" s="97" t="str">
        <f>'Data Siswa'!C15</f>
        <v>199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str">
        <f>'Nilai Syafahi'!Y17</f>
        <v>-</v>
      </c>
    </row>
    <row r="20" spans="1:7" ht="18" customHeight="1" x14ac:dyDescent="0.35">
      <c r="A20" s="97">
        <v>15</v>
      </c>
      <c r="B20" s="105" t="str">
        <f>'Data Siswa'!B16</f>
        <v>MUHAMMAD AZKA HIDAYATUL IKHSAN</v>
      </c>
      <c r="C20" s="97" t="str">
        <f>'Data Siswa'!C16</f>
        <v>200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str">
        <f>'Nilai Syafahi'!Y18</f>
        <v>-</v>
      </c>
    </row>
    <row r="21" spans="1:7" ht="18" customHeight="1" x14ac:dyDescent="0.35">
      <c r="A21" s="97">
        <v>16</v>
      </c>
      <c r="B21" s="105" t="str">
        <f>'Data Siswa'!B17</f>
        <v>MUHAMMAD BASITH ARRAFI</v>
      </c>
      <c r="C21" s="97" t="str">
        <f>'Data Siswa'!C17</f>
        <v>201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str">
        <f>'Nilai Syafahi'!Y19</f>
        <v>-</v>
      </c>
    </row>
    <row r="22" spans="1:7" ht="18" customHeight="1" x14ac:dyDescent="0.35">
      <c r="A22" s="97">
        <v>17</v>
      </c>
      <c r="B22" s="105" t="str">
        <f>'Data Siswa'!B18</f>
        <v>MUHAMMAD FIKRI HAIKAL</v>
      </c>
      <c r="C22" s="97" t="str">
        <f>'Data Siswa'!C18</f>
        <v>202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str">
        <f>'Nilai Syafahi'!Y20</f>
        <v>-</v>
      </c>
    </row>
    <row r="23" spans="1:7" ht="18" customHeight="1" x14ac:dyDescent="0.35">
      <c r="A23" s="97">
        <v>18</v>
      </c>
      <c r="B23" s="105" t="str">
        <f>'Data Siswa'!B19</f>
        <v>MUHAMMAD IRFAN NAUFAL</v>
      </c>
      <c r="C23" s="97" t="str">
        <f>'Data Siswa'!C19</f>
        <v>203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str">
        <f>'Nilai Syafahi'!Y21</f>
        <v>-</v>
      </c>
    </row>
    <row r="24" spans="1:7" ht="18" customHeight="1" x14ac:dyDescent="0.35">
      <c r="A24" s="97">
        <v>19</v>
      </c>
      <c r="B24" s="105" t="str">
        <f>'Data Siswa'!B20</f>
        <v>MUHAMMAD KHATAMI</v>
      </c>
      <c r="C24" s="97" t="str">
        <f>'Data Siswa'!C20</f>
        <v>204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str">
        <f>'Nilai Syafahi'!Y22</f>
        <v>-</v>
      </c>
    </row>
    <row r="25" spans="1:7" ht="18" customHeight="1" x14ac:dyDescent="0.35">
      <c r="A25" s="97">
        <v>20</v>
      </c>
      <c r="B25" s="105" t="str">
        <f>'Data Siswa'!B21</f>
        <v>MUHAMMAD NIZAM AL-FARIZI</v>
      </c>
      <c r="C25" s="97" t="str">
        <f>'Data Siswa'!C21</f>
        <v>205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str">
        <f>'Nilai Syafahi'!Y23</f>
        <v>-</v>
      </c>
    </row>
    <row r="26" spans="1:7" ht="18" customHeight="1" x14ac:dyDescent="0.35">
      <c r="A26" s="97">
        <v>21</v>
      </c>
      <c r="B26" s="105" t="str">
        <f>'Data Siswa'!B22</f>
        <v>NASRUDIN HASAN</v>
      </c>
      <c r="C26" s="97" t="str">
        <f>'Data Siswa'!C22</f>
        <v>206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str">
        <f>'Nilai Syafahi'!Y24</f>
        <v>-</v>
      </c>
    </row>
    <row r="27" spans="1:7" ht="18" customHeight="1" x14ac:dyDescent="0.35">
      <c r="A27" s="97">
        <v>22</v>
      </c>
      <c r="B27" s="105" t="str">
        <f>'Data Siswa'!B23</f>
        <v>REZVAN NUGRAHA</v>
      </c>
      <c r="C27" s="97" t="str">
        <f>'Data Siswa'!C23</f>
        <v>207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str">
        <f>'Nilai Syafahi'!Y25</f>
        <v>-</v>
      </c>
    </row>
    <row r="28" spans="1:7" ht="18" customHeight="1" x14ac:dyDescent="0.35">
      <c r="A28" s="97">
        <v>23</v>
      </c>
      <c r="B28" s="105" t="str">
        <f>'Data Siswa'!B24</f>
        <v>RIDHO TIRTA ZAMZAMY</v>
      </c>
      <c r="C28" s="97" t="str">
        <f>'Data Siswa'!C24</f>
        <v>208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str">
        <f>'Nilai Syafahi'!Y26</f>
        <v>-</v>
      </c>
    </row>
    <row r="29" spans="1:7" ht="18" customHeight="1" x14ac:dyDescent="0.35">
      <c r="A29" s="97">
        <v>24</v>
      </c>
      <c r="B29" s="105" t="str">
        <f>'Data Siswa'!B25</f>
        <v>RIKI ADI WINATA</v>
      </c>
      <c r="C29" s="97" t="str">
        <f>'Data Siswa'!C25</f>
        <v>209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str">
        <f>'Nilai Syafahi'!Y27</f>
        <v>-</v>
      </c>
    </row>
    <row r="30" spans="1:7" ht="18" customHeight="1" x14ac:dyDescent="0.35">
      <c r="A30" s="97">
        <v>25</v>
      </c>
      <c r="B30" s="105" t="str">
        <f>'Data Siswa'!B26</f>
        <v>RIZKI ADITIA</v>
      </c>
      <c r="C30" s="97" t="str">
        <f>'Data Siswa'!C26</f>
        <v>210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str">
        <f>'Nilai Syafahi'!Y28</f>
        <v>-</v>
      </c>
    </row>
    <row r="31" spans="1:7" ht="18" customHeight="1" x14ac:dyDescent="0.35">
      <c r="A31" s="97">
        <v>26</v>
      </c>
      <c r="B31" s="105">
        <f>'Data Siswa'!B27</f>
        <v>0</v>
      </c>
      <c r="C31" s="97">
        <f>'Data Siswa'!C27</f>
        <v>0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str">
        <f>'Nilai Syafahi'!Y29</f>
        <v>-</v>
      </c>
    </row>
    <row r="32" spans="1:7" ht="18" customHeight="1" x14ac:dyDescent="0.35">
      <c r="A32" s="97">
        <v>27</v>
      </c>
      <c r="B32" s="105">
        <f>'Data Siswa'!B28</f>
        <v>0</v>
      </c>
      <c r="C32" s="97">
        <f>'Data Siswa'!C28</f>
        <v>0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str">
        <f>'Nilai Syafahi'!Y30</f>
        <v>-</v>
      </c>
    </row>
    <row r="33" spans="1:7" ht="18" customHeight="1" x14ac:dyDescent="0.35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str">
        <f>'Nilai Syafahi'!Y31</f>
        <v>-</v>
      </c>
    </row>
    <row r="34" spans="1:7" ht="18" customHeight="1" x14ac:dyDescent="0.35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str">
        <f>'Nilai Syafahi'!Y32</f>
        <v>-</v>
      </c>
    </row>
    <row r="35" spans="1:7" ht="18" customHeight="1" x14ac:dyDescent="0.35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str">
        <f>'Nilai Syafahi'!Y33</f>
        <v>-</v>
      </c>
    </row>
    <row r="36" spans="1:7" ht="18" customHeight="1" x14ac:dyDescent="0.35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str">
        <f>'Nilai Syafahi'!Y34</f>
        <v>-</v>
      </c>
    </row>
    <row r="37" spans="1:7" ht="18" customHeight="1" x14ac:dyDescent="0.35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str">
        <f>'Nilai Syafahi'!Y35</f>
        <v>-</v>
      </c>
    </row>
    <row r="38" spans="1:7" ht="18" customHeight="1" x14ac:dyDescent="0.35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str">
        <f>'Nilai Syafahi'!Y36</f>
        <v>-</v>
      </c>
    </row>
    <row r="39" spans="1:7" ht="18" customHeight="1" x14ac:dyDescent="0.35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str">
        <f>'Nilai Syafahi'!Y37</f>
        <v>-</v>
      </c>
    </row>
    <row r="40" spans="1:7" ht="18" customHeight="1" x14ac:dyDescent="0.35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str">
        <f>'Nilai Syafahi'!Y38</f>
        <v>-</v>
      </c>
    </row>
    <row r="41" spans="1:7" ht="18" customHeight="1" x14ac:dyDescent="0.35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str">
        <f>'Nilai Syafahi'!Y39</f>
        <v>-</v>
      </c>
    </row>
    <row r="42" spans="1:7" ht="18" customHeight="1" x14ac:dyDescent="0.35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str">
        <f>'Nilai Syafahi'!Y40</f>
        <v>-</v>
      </c>
    </row>
    <row r="43" spans="1:7" ht="18" customHeight="1" x14ac:dyDescent="0.35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str">
        <f>'Nilai Syafahi'!Y41</f>
        <v>-</v>
      </c>
    </row>
    <row r="44" spans="1:7" ht="18" customHeight="1" x14ac:dyDescent="0.35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str">
        <f>'Nilai Syafahi'!Y42</f>
        <v>-</v>
      </c>
    </row>
    <row r="45" spans="1:7" ht="18" customHeight="1" x14ac:dyDescent="0.35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str">
        <f>'Nilai Syafahi'!Y43</f>
        <v>-</v>
      </c>
    </row>
    <row r="47" spans="1:7" ht="18.5" x14ac:dyDescent="0.45">
      <c r="D47" s="102"/>
      <c r="E47" s="290" t="s">
        <v>146</v>
      </c>
      <c r="F47" s="290"/>
      <c r="G47" s="290"/>
    </row>
    <row r="48" spans="1:7" ht="18.5" x14ac:dyDescent="0.45">
      <c r="D48" s="102"/>
      <c r="E48" s="103"/>
      <c r="F48" s="103"/>
    </row>
    <row r="49" spans="4:7" ht="18.5" x14ac:dyDescent="0.45">
      <c r="D49" s="102"/>
      <c r="E49" s="103"/>
      <c r="F49" s="103"/>
    </row>
    <row r="50" spans="4:7" ht="18.5" x14ac:dyDescent="0.45">
      <c r="D50" s="102"/>
      <c r="E50" s="291">
        <f>Biodata!C19</f>
        <v>0</v>
      </c>
      <c r="F50" s="291"/>
      <c r="G50" s="29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5" x14ac:dyDescent="0.35"/>
  <cols>
    <col min="2" max="2" width="27.7265625" customWidth="1"/>
  </cols>
  <sheetData>
    <row r="1" spans="1:2" x14ac:dyDescent="0.35">
      <c r="A1" s="9"/>
      <c r="B1" s="9"/>
    </row>
    <row r="2" spans="1:2" x14ac:dyDescent="0.35">
      <c r="A2" s="89">
        <v>0</v>
      </c>
      <c r="B2" s="9" t="s">
        <v>80</v>
      </c>
    </row>
    <row r="3" spans="1:2" x14ac:dyDescent="0.35">
      <c r="A3" s="89">
        <v>1</v>
      </c>
      <c r="B3" s="9" t="s">
        <v>253</v>
      </c>
    </row>
    <row r="4" spans="1:2" x14ac:dyDescent="0.35">
      <c r="A4" s="89">
        <v>1.1000000000000001</v>
      </c>
      <c r="B4" s="9" t="s">
        <v>254</v>
      </c>
    </row>
    <row r="5" spans="1:2" x14ac:dyDescent="0.35">
      <c r="A5" s="89">
        <v>1.2</v>
      </c>
      <c r="B5" s="9" t="s">
        <v>262</v>
      </c>
    </row>
    <row r="6" spans="1:2" x14ac:dyDescent="0.35">
      <c r="A6" s="89">
        <v>1.3</v>
      </c>
      <c r="B6" s="9" t="s">
        <v>255</v>
      </c>
    </row>
    <row r="7" spans="1:2" x14ac:dyDescent="0.35">
      <c r="A7" s="89">
        <v>1.4</v>
      </c>
      <c r="B7" s="9" t="s">
        <v>256</v>
      </c>
    </row>
    <row r="8" spans="1:2" x14ac:dyDescent="0.35">
      <c r="A8" s="89">
        <v>1.5</v>
      </c>
      <c r="B8" s="9" t="s">
        <v>257</v>
      </c>
    </row>
    <row r="9" spans="1:2" x14ac:dyDescent="0.35">
      <c r="A9" s="89">
        <v>1.6</v>
      </c>
      <c r="B9" s="9" t="s">
        <v>258</v>
      </c>
    </row>
    <row r="10" spans="1:2" x14ac:dyDescent="0.35">
      <c r="A10" s="89">
        <v>1.7</v>
      </c>
      <c r="B10" s="9" t="s">
        <v>259</v>
      </c>
    </row>
    <row r="11" spans="1:2" x14ac:dyDescent="0.35">
      <c r="A11" s="89">
        <v>1.8</v>
      </c>
      <c r="B11" s="9" t="s">
        <v>260</v>
      </c>
    </row>
    <row r="12" spans="1:2" x14ac:dyDescent="0.35">
      <c r="A12" s="89">
        <v>1.9</v>
      </c>
      <c r="B12" s="9" t="s">
        <v>261</v>
      </c>
    </row>
    <row r="13" spans="1:2" x14ac:dyDescent="0.35">
      <c r="A13" s="89">
        <v>2</v>
      </c>
      <c r="B13" s="9" t="s">
        <v>168</v>
      </c>
    </row>
    <row r="14" spans="1:2" x14ac:dyDescent="0.35">
      <c r="A14" s="89">
        <v>2.1</v>
      </c>
      <c r="B14" s="9" t="s">
        <v>169</v>
      </c>
    </row>
    <row r="15" spans="1:2" x14ac:dyDescent="0.35">
      <c r="A15" s="89">
        <v>2.2000000000000002</v>
      </c>
      <c r="B15" s="9" t="s">
        <v>170</v>
      </c>
    </row>
    <row r="16" spans="1:2" x14ac:dyDescent="0.35">
      <c r="A16" s="89">
        <v>2.2999999999999998</v>
      </c>
      <c r="B16" s="9" t="s">
        <v>171</v>
      </c>
    </row>
    <row r="17" spans="1:2" x14ac:dyDescent="0.35">
      <c r="A17" s="89">
        <v>2.4</v>
      </c>
      <c r="B17" s="9" t="s">
        <v>172</v>
      </c>
    </row>
    <row r="18" spans="1:2" x14ac:dyDescent="0.35">
      <c r="A18" s="89">
        <v>2.5</v>
      </c>
      <c r="B18" s="9" t="s">
        <v>173</v>
      </c>
    </row>
    <row r="19" spans="1:2" x14ac:dyDescent="0.35">
      <c r="A19" s="89">
        <v>2.6</v>
      </c>
      <c r="B19" s="9" t="s">
        <v>174</v>
      </c>
    </row>
    <row r="20" spans="1:2" x14ac:dyDescent="0.35">
      <c r="A20" s="89">
        <v>2.7</v>
      </c>
      <c r="B20" s="9" t="s">
        <v>175</v>
      </c>
    </row>
    <row r="21" spans="1:2" x14ac:dyDescent="0.35">
      <c r="A21" s="89">
        <v>2.8</v>
      </c>
      <c r="B21" s="9" t="s">
        <v>176</v>
      </c>
    </row>
    <row r="22" spans="1:2" x14ac:dyDescent="0.35">
      <c r="A22" s="89">
        <v>2.9</v>
      </c>
      <c r="B22" s="9" t="s">
        <v>177</v>
      </c>
    </row>
    <row r="23" spans="1:2" x14ac:dyDescent="0.35">
      <c r="A23" s="89">
        <v>3</v>
      </c>
      <c r="B23" s="9" t="s">
        <v>178</v>
      </c>
    </row>
    <row r="24" spans="1:2" x14ac:dyDescent="0.35">
      <c r="A24" s="89">
        <v>3.1</v>
      </c>
      <c r="B24" s="9" t="s">
        <v>179</v>
      </c>
    </row>
    <row r="25" spans="1:2" x14ac:dyDescent="0.35">
      <c r="A25" s="89">
        <v>3.2</v>
      </c>
      <c r="B25" s="9" t="s">
        <v>180</v>
      </c>
    </row>
    <row r="26" spans="1:2" x14ac:dyDescent="0.35">
      <c r="A26" s="89">
        <v>3.3</v>
      </c>
      <c r="B26" s="9" t="s">
        <v>181</v>
      </c>
    </row>
    <row r="27" spans="1:2" x14ac:dyDescent="0.35">
      <c r="A27" s="89">
        <v>3.4</v>
      </c>
      <c r="B27" s="9" t="s">
        <v>182</v>
      </c>
    </row>
    <row r="28" spans="1:2" x14ac:dyDescent="0.35">
      <c r="A28" s="89">
        <v>3.5</v>
      </c>
      <c r="B28" s="9" t="s">
        <v>183</v>
      </c>
    </row>
    <row r="29" spans="1:2" x14ac:dyDescent="0.35">
      <c r="A29" s="89">
        <v>3.6</v>
      </c>
      <c r="B29" s="9" t="s">
        <v>184</v>
      </c>
    </row>
    <row r="30" spans="1:2" x14ac:dyDescent="0.35">
      <c r="A30" s="89">
        <v>3.7</v>
      </c>
      <c r="B30" s="9" t="s">
        <v>185</v>
      </c>
    </row>
    <row r="31" spans="1:2" x14ac:dyDescent="0.35">
      <c r="A31" s="89">
        <v>3.8</v>
      </c>
      <c r="B31" s="9" t="s">
        <v>186</v>
      </c>
    </row>
    <row r="32" spans="1:2" x14ac:dyDescent="0.35">
      <c r="A32" s="89">
        <v>3.9</v>
      </c>
      <c r="B32" s="9" t="s">
        <v>187</v>
      </c>
    </row>
    <row r="33" spans="1:2" x14ac:dyDescent="0.35">
      <c r="A33" s="89">
        <v>4</v>
      </c>
      <c r="B33" s="9" t="s">
        <v>188</v>
      </c>
    </row>
    <row r="34" spans="1:2" x14ac:dyDescent="0.35">
      <c r="A34" s="89">
        <v>4.0999999999999996</v>
      </c>
      <c r="B34" s="9" t="s">
        <v>189</v>
      </c>
    </row>
    <row r="35" spans="1:2" x14ac:dyDescent="0.35">
      <c r="A35" s="89">
        <v>4.2</v>
      </c>
      <c r="B35" s="9" t="s">
        <v>190</v>
      </c>
    </row>
    <row r="36" spans="1:2" x14ac:dyDescent="0.35">
      <c r="A36" s="89">
        <v>4.3</v>
      </c>
      <c r="B36" s="9" t="s">
        <v>191</v>
      </c>
    </row>
    <row r="37" spans="1:2" x14ac:dyDescent="0.35">
      <c r="A37" s="89">
        <v>4.4000000000000004</v>
      </c>
      <c r="B37" s="9" t="s">
        <v>192</v>
      </c>
    </row>
    <row r="38" spans="1:2" x14ac:dyDescent="0.35">
      <c r="A38" s="89">
        <v>4.5</v>
      </c>
      <c r="B38" s="9" t="s">
        <v>193</v>
      </c>
    </row>
    <row r="39" spans="1:2" x14ac:dyDescent="0.35">
      <c r="A39" s="89">
        <v>4.5999999999999996</v>
      </c>
      <c r="B39" s="9" t="s">
        <v>194</v>
      </c>
    </row>
    <row r="40" spans="1:2" x14ac:dyDescent="0.35">
      <c r="A40" s="89">
        <v>4.7</v>
      </c>
      <c r="B40" s="9" t="s">
        <v>195</v>
      </c>
    </row>
    <row r="41" spans="1:2" x14ac:dyDescent="0.35">
      <c r="A41" s="89">
        <v>4.8</v>
      </c>
      <c r="B41" s="9" t="s">
        <v>196</v>
      </c>
    </row>
    <row r="42" spans="1:2" x14ac:dyDescent="0.35">
      <c r="A42" s="89">
        <v>4.9000000000000004</v>
      </c>
      <c r="B42" s="9" t="s">
        <v>197</v>
      </c>
    </row>
    <row r="43" spans="1:2" x14ac:dyDescent="0.35">
      <c r="A43" s="89">
        <v>5</v>
      </c>
      <c r="B43" s="9" t="s">
        <v>198</v>
      </c>
    </row>
    <row r="44" spans="1:2" x14ac:dyDescent="0.35">
      <c r="A44" s="89">
        <v>5.0999999999999996</v>
      </c>
      <c r="B44" s="9" t="s">
        <v>199</v>
      </c>
    </row>
    <row r="45" spans="1:2" x14ac:dyDescent="0.35">
      <c r="A45" s="89">
        <v>5.2</v>
      </c>
      <c r="B45" s="9" t="s">
        <v>200</v>
      </c>
    </row>
    <row r="46" spans="1:2" x14ac:dyDescent="0.35">
      <c r="A46" s="89">
        <v>5.3</v>
      </c>
      <c r="B46" s="9" t="s">
        <v>201</v>
      </c>
    </row>
    <row r="47" spans="1:2" x14ac:dyDescent="0.35">
      <c r="A47" s="89">
        <v>5.4</v>
      </c>
      <c r="B47" s="9" t="s">
        <v>202</v>
      </c>
    </row>
    <row r="48" spans="1:2" x14ac:dyDescent="0.35">
      <c r="A48" s="89">
        <v>5.5</v>
      </c>
      <c r="B48" s="9" t="s">
        <v>203</v>
      </c>
    </row>
    <row r="49" spans="1:2" x14ac:dyDescent="0.35">
      <c r="A49" s="89">
        <v>5.6</v>
      </c>
      <c r="B49" s="9" t="s">
        <v>204</v>
      </c>
    </row>
    <row r="50" spans="1:2" x14ac:dyDescent="0.35">
      <c r="A50" s="89">
        <v>5.7</v>
      </c>
      <c r="B50" s="9" t="s">
        <v>205</v>
      </c>
    </row>
    <row r="51" spans="1:2" x14ac:dyDescent="0.35">
      <c r="A51" s="89">
        <v>5.8</v>
      </c>
      <c r="B51" s="9" t="s">
        <v>206</v>
      </c>
    </row>
    <row r="52" spans="1:2" x14ac:dyDescent="0.35">
      <c r="A52" s="89">
        <v>5.9</v>
      </c>
      <c r="B52" s="9" t="s">
        <v>207</v>
      </c>
    </row>
    <row r="53" spans="1:2" x14ac:dyDescent="0.35">
      <c r="A53" s="89">
        <v>6</v>
      </c>
      <c r="B53" s="9" t="s">
        <v>208</v>
      </c>
    </row>
    <row r="54" spans="1:2" x14ac:dyDescent="0.35">
      <c r="A54" s="89">
        <v>6.1</v>
      </c>
      <c r="B54" s="9" t="s">
        <v>209</v>
      </c>
    </row>
    <row r="55" spans="1:2" x14ac:dyDescent="0.35">
      <c r="A55" s="89">
        <v>6.2</v>
      </c>
      <c r="B55" s="9" t="s">
        <v>210</v>
      </c>
    </row>
    <row r="56" spans="1:2" x14ac:dyDescent="0.35">
      <c r="A56" s="89">
        <v>6.3</v>
      </c>
      <c r="B56" s="9" t="s">
        <v>211</v>
      </c>
    </row>
    <row r="57" spans="1:2" x14ac:dyDescent="0.35">
      <c r="A57" s="89">
        <v>6.4</v>
      </c>
      <c r="B57" s="9" t="s">
        <v>212</v>
      </c>
    </row>
    <row r="58" spans="1:2" x14ac:dyDescent="0.35">
      <c r="A58" s="89">
        <v>6.5</v>
      </c>
      <c r="B58" s="9" t="s">
        <v>213</v>
      </c>
    </row>
    <row r="59" spans="1:2" x14ac:dyDescent="0.35">
      <c r="A59" s="89">
        <v>6.6</v>
      </c>
      <c r="B59" s="9" t="s">
        <v>214</v>
      </c>
    </row>
    <row r="60" spans="1:2" x14ac:dyDescent="0.35">
      <c r="A60" s="89">
        <v>6.7</v>
      </c>
      <c r="B60" s="9" t="s">
        <v>215</v>
      </c>
    </row>
    <row r="61" spans="1:2" x14ac:dyDescent="0.35">
      <c r="A61" s="89">
        <v>6.8</v>
      </c>
      <c r="B61" s="9" t="s">
        <v>216</v>
      </c>
    </row>
    <row r="62" spans="1:2" x14ac:dyDescent="0.35">
      <c r="A62" s="89">
        <v>6.9</v>
      </c>
      <c r="B62" s="9" t="s">
        <v>217</v>
      </c>
    </row>
    <row r="63" spans="1:2" x14ac:dyDescent="0.35">
      <c r="A63" s="89">
        <v>7</v>
      </c>
      <c r="B63" s="9" t="s">
        <v>218</v>
      </c>
    </row>
    <row r="64" spans="1:2" x14ac:dyDescent="0.35">
      <c r="A64" s="89">
        <v>7.1</v>
      </c>
      <c r="B64" s="9" t="s">
        <v>219</v>
      </c>
    </row>
    <row r="65" spans="1:2" x14ac:dyDescent="0.35">
      <c r="A65" s="89">
        <v>7.2</v>
      </c>
      <c r="B65" s="9" t="s">
        <v>220</v>
      </c>
    </row>
    <row r="66" spans="1:2" x14ac:dyDescent="0.35">
      <c r="A66" s="89">
        <v>7.3</v>
      </c>
      <c r="B66" s="9" t="s">
        <v>221</v>
      </c>
    </row>
    <row r="67" spans="1:2" x14ac:dyDescent="0.35">
      <c r="A67" s="89">
        <v>7.4</v>
      </c>
      <c r="B67" s="9" t="s">
        <v>222</v>
      </c>
    </row>
    <row r="68" spans="1:2" x14ac:dyDescent="0.35">
      <c r="A68" s="89">
        <v>7.5</v>
      </c>
      <c r="B68" s="9" t="s">
        <v>223</v>
      </c>
    </row>
    <row r="69" spans="1:2" x14ac:dyDescent="0.35">
      <c r="A69" s="89">
        <v>7.6</v>
      </c>
      <c r="B69" s="9" t="s">
        <v>224</v>
      </c>
    </row>
    <row r="70" spans="1:2" x14ac:dyDescent="0.35">
      <c r="A70" s="89">
        <v>7.7</v>
      </c>
      <c r="B70" s="9" t="s">
        <v>225</v>
      </c>
    </row>
    <row r="71" spans="1:2" x14ac:dyDescent="0.35">
      <c r="A71" s="89">
        <v>7.8</v>
      </c>
      <c r="B71" s="9" t="s">
        <v>226</v>
      </c>
    </row>
    <row r="72" spans="1:2" x14ac:dyDescent="0.35">
      <c r="A72" s="89">
        <v>7.9</v>
      </c>
      <c r="B72" s="9" t="s">
        <v>227</v>
      </c>
    </row>
    <row r="73" spans="1:2" x14ac:dyDescent="0.35">
      <c r="A73" s="89">
        <v>8</v>
      </c>
      <c r="B73" s="9" t="s">
        <v>228</v>
      </c>
    </row>
    <row r="74" spans="1:2" x14ac:dyDescent="0.35">
      <c r="A74" s="89">
        <v>8.1</v>
      </c>
      <c r="B74" s="9" t="s">
        <v>229</v>
      </c>
    </row>
    <row r="75" spans="1:2" x14ac:dyDescent="0.35">
      <c r="A75" s="89">
        <v>8.1999999999999993</v>
      </c>
      <c r="B75" s="9" t="s">
        <v>230</v>
      </c>
    </row>
    <row r="76" spans="1:2" x14ac:dyDescent="0.35">
      <c r="A76" s="89">
        <v>8.3000000000000007</v>
      </c>
      <c r="B76" s="9" t="s">
        <v>231</v>
      </c>
    </row>
    <row r="77" spans="1:2" x14ac:dyDescent="0.35">
      <c r="A77" s="89">
        <v>8.4</v>
      </c>
      <c r="B77" s="9" t="s">
        <v>232</v>
      </c>
    </row>
    <row r="78" spans="1:2" x14ac:dyDescent="0.35">
      <c r="A78" s="89">
        <v>8.5</v>
      </c>
      <c r="B78" s="9" t="s">
        <v>233</v>
      </c>
    </row>
    <row r="79" spans="1:2" x14ac:dyDescent="0.35">
      <c r="A79" s="89">
        <v>8.6</v>
      </c>
      <c r="B79" s="9" t="s">
        <v>234</v>
      </c>
    </row>
    <row r="80" spans="1:2" x14ac:dyDescent="0.35">
      <c r="A80" s="89">
        <v>8.6999999999999993</v>
      </c>
      <c r="B80" s="9" t="s">
        <v>235</v>
      </c>
    </row>
    <row r="81" spans="1:2" x14ac:dyDescent="0.35">
      <c r="A81" s="89">
        <v>8.8000000000000007</v>
      </c>
      <c r="B81" s="9" t="s">
        <v>236</v>
      </c>
    </row>
    <row r="82" spans="1:2" x14ac:dyDescent="0.35">
      <c r="A82" s="89">
        <v>8.9</v>
      </c>
      <c r="B82" s="9" t="s">
        <v>237</v>
      </c>
    </row>
    <row r="83" spans="1:2" x14ac:dyDescent="0.35">
      <c r="A83" s="89">
        <v>9</v>
      </c>
      <c r="B83" s="9" t="s">
        <v>238</v>
      </c>
    </row>
    <row r="84" spans="1:2" x14ac:dyDescent="0.35">
      <c r="A84" s="89">
        <v>9.1</v>
      </c>
      <c r="B84" s="9" t="s">
        <v>239</v>
      </c>
    </row>
    <row r="85" spans="1:2" x14ac:dyDescent="0.35">
      <c r="A85" s="89">
        <v>9.1999999999999993</v>
      </c>
      <c r="B85" s="9" t="s">
        <v>240</v>
      </c>
    </row>
    <row r="86" spans="1:2" x14ac:dyDescent="0.35">
      <c r="A86" s="89">
        <v>9.3000000000000007</v>
      </c>
      <c r="B86" s="9" t="s">
        <v>241</v>
      </c>
    </row>
    <row r="87" spans="1:2" x14ac:dyDescent="0.35">
      <c r="A87" s="89">
        <v>9.3999999999999897</v>
      </c>
      <c r="B87" s="9" t="s">
        <v>242</v>
      </c>
    </row>
    <row r="88" spans="1:2" x14ac:dyDescent="0.35">
      <c r="A88" s="89">
        <v>9.4999999999999893</v>
      </c>
      <c r="B88" s="9" t="s">
        <v>243</v>
      </c>
    </row>
    <row r="89" spans="1:2" x14ac:dyDescent="0.35">
      <c r="A89" s="89">
        <v>9.5999999999999908</v>
      </c>
      <c r="B89" s="9" t="s">
        <v>244</v>
      </c>
    </row>
    <row r="90" spans="1:2" x14ac:dyDescent="0.35">
      <c r="A90" s="89">
        <v>9.6999999999999904</v>
      </c>
      <c r="B90" s="9" t="s">
        <v>245</v>
      </c>
    </row>
    <row r="91" spans="1:2" x14ac:dyDescent="0.35">
      <c r="A91" s="89">
        <v>9.7999999999999901</v>
      </c>
      <c r="B91" s="9" t="s">
        <v>246</v>
      </c>
    </row>
    <row r="92" spans="1:2" x14ac:dyDescent="0.35">
      <c r="A92" s="89">
        <v>9.8999999999999897</v>
      </c>
      <c r="B92" s="9" t="s">
        <v>247</v>
      </c>
    </row>
    <row r="93" spans="1:2" x14ac:dyDescent="0.35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2025-12-11T16:30:49Z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