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4\"/>
    </mc:Choice>
  </mc:AlternateContent>
  <xr:revisionPtr revIDLastSave="0" documentId="13_ncr:1_{0EE4C4C1-41F9-42B6-8488-128A09317138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3" i="4" l="1"/>
  <c r="AI2" i="4"/>
  <c r="AH2" i="4"/>
  <c r="M48" i="7" s="1"/>
  <c r="N47" i="7"/>
  <c r="M47" i="7" s="1"/>
  <c r="N45" i="7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W4" i="5" l="1"/>
  <c r="D6" i="10" s="1"/>
  <c r="B1" i="7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<sst xmlns="http://schemas.openxmlformats.org/spreadsheetml/2006/main" count="465" uniqueCount="333">
  <si>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</si>
  <si>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</si>
  <si>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</si>
  <si>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</si>
  <si>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</si>
  <si>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</si>
  <si>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</si>
  <si>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</si>
  <si>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</si>
  <si>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</si>
  <si>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</si>
  <si>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</si>
  <si>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</si>
  <si>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</si>
  <si>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</si>
  <si>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</si>
  <si>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</si>
  <si>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</si>
  <si>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</si>
  <si>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</si>
  <si>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</si>
  <si>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</si>
  <si>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</si>
  <si>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</si>
  <si>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</si>
  <si>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</si>
  <si>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</si>
  <si>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</si>
  <si>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</si>
  <si>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</si>
  <si>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</si>
  <si>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</si>
  <si>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</si>
  <si>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</si>
  <si>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</si>
  <si>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</si>
  <si>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</si>
  <si>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</si>
  <si>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</si>
  <si>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</si>
  <si>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</si>
  <si>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</si>
  <si>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</si>
  <si>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</si>
  <si>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</si>
  <si>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</si>
  <si>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</si>
  <si>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</si>
  <si>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</si>
  <si>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</si>
  <si>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</si>
  <si>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</si>
  <si>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</si>
  <si>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</si>
  <si>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</si>
  <si>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</si>
  <si>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</si>
  <si>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</si>
  <si>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</si>
  <si>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</si>
  <si>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</si>
  <si>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</si>
  <si>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</si>
  <si>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</si>
  <si>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</si>
  <si>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</si>
  <si>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</si>
  <si>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</si>
  <si>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</si>
  <si>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</si>
  <si>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</si>
  <si>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</si>
  <si>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</si>
  <si>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</si>
  <si>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</si>
  <si>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</si>
  <si>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</si>
  <si>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</si>
  <si>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</si>
  <si>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</si>
  <si>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</si>
  <si>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</si>
  <si>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</si>
  <si>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</si>
  <si>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</si>
  <si>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</si>
  <si>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</si>
  <si>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</si>
  <si>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</si>
  <si>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</si>
  <si>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</si>
  <si>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</si>
  <si>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</si>
  <si>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</si>
  <si>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</si>
  <si>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</si>
  <si>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</si>
  <si>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</si>
  <si>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</si>
  <si>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</si>
  <si>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</si>
  <si>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</si>
  <si>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</si>
  <si>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</si>
  <si>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</si>
  <si>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</si>
  <si>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</si>
  <si>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</si>
  <si>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</si>
  <si>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</si>
  <si>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</si>
  <si>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</si>
  <si>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</si>
  <si>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</si>
  <si>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</si>
  <si>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</si>
  <si>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</si>
  <si>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</si>
  <si>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</si>
  <si>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</si>
  <si>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</si>
  <si>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</si>
  <si>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</si>
  <si>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</si>
  <si>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</si>
  <si>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</si>
  <si>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</si>
  <si>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</si>
  <si>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</si>
  <si>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</si>
  <si>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</si>
  <si>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</si>
  <si>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</si>
  <si>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</si>
  <si>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</si>
  <si>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</si>
  <si>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</si>
  <si>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</si>
  <si>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</si>
  <si>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</si>
  <si>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</si>
  <si>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</si>
  <si>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</si>
  <si>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</si>
  <si>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</si>
  <si>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</si>
  <si>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</si>
  <si>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</si>
  <si>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</si>
  <si>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</si>
  <si>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</si>
  <si>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</si>
  <si>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</si>
  <si>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</si>
  <si>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</si>
  <si>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</si>
  <si>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</si>
  <si>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</si>
  <si>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</si>
  <si>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</si>
  <si>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</si>
  <si>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</si>
  <si>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</si>
  <si>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</si>
  <si>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</si>
  <si>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</si>
  <si>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</si>
  <si>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</si>
  <si>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</si>
  <si>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</si>
  <si>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</si>
  <si>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</si>
  <si>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</si>
  <si>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</si>
  <si>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</si>
  <si>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</si>
  <si>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</si>
  <si>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</si>
  <si>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</si>
  <si>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</si>
  <si>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</si>
  <si>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</si>
  <si>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</si>
  <si>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</si>
  <si>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</si>
  <si>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</si>
  <si>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</si>
  <si>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</si>
  <si>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</si>
  <si>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</si>
  <si>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</si>
  <si>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</si>
  <si>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</si>
  <si>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</si>
  <si>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</si>
  <si>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</si>
  <si>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</si>
  <si>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</si>
  <si>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</si>
  <si>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</si>
  <si>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</si>
  <si>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</si>
  <si>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</si>
  <si>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</si>
  <si>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</si>
  <si>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</si>
  <si>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</si>
  <si>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</si>
  <si>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</si>
  <si>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</si>
  <si>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</si>
  <si>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</si>
  <si>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</si>
  <si>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</si>
  <si>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</si>
  <si>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</si>
  <si>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</si>
  <si>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</si>
  <si>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</si>
  <si>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</si>
  <si>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</si>
  <si>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</si>
  <si>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</si>
  <si>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</si>
  <si>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</si>
  <si>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</si>
  <si>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</si>
  <si>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</si>
  <si>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</si>
  <si>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</si>
  <si>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</si>
  <si>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</si>
  <si>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</si>
  <si>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</si>
  <si>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</si>
  <si>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</si>
  <si>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</si>
  <si>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</si>
  <si>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</si>
  <si>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</si>
  <si>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</si>
  <si>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</si>
  <si>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</si>
  <si>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</si>
  <si>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</si>
  <si>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</si>
  <si>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</si>
  <si>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</si>
  <si>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</si>
  <si>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</si>
  <si>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</si>
  <si>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</si>
  <si>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</si>
  <si>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</si>
  <si>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</si>
  <si>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</si>
  <si>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</si>
  <si>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</si>
  <si>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</si>
  <si>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</si>
  <si>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</si>
  <si>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</si>
  <si>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</si>
  <si>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</si>
  <si>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</si>
  <si>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</si>
  <si>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</si>
  <si>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</si>
  <si>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</si>
  <si>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</si>
  <si>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</si>
  <si>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</si>
  <si>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</si>
  <si>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</si>
  <si>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</si>
  <si>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</si>
  <si>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</si>
  <si>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الرابع أ للبنين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</si>
  <si>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</si>
  <si>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</si>
  <si>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</si>
  <si>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</si>
  <si>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</si>
  <si>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</si>
  <si>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</si>
  <si>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</si>
  <si>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</si>
  <si>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</si>
  <si>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</si>
  <si>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</si>
  <si>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</si>
  <si>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</si>
  <si>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</si>
  <si>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</si>
  <si>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</si>
  <si>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</si>
  <si>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</si>
  <si>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</si>
  <si>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</si>
  <si>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</si>
  <si>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</si>
  <si>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</si>
  <si>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</si>
  <si>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</si>
  <si>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</si>
  <si>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</si>
  <si>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</si>
  <si>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</si>
  <si>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</si>
  <si>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</si>
  <si>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</si>
  <si>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ABDUL HADI RIZKI</t>
  </si>
  <si>
    <t>AHMAD ALI AL - MUZAKKY</t>
  </si>
  <si>
    <t>AHMAD SAFI'I ALMUKTI</t>
  </si>
  <si>
    <t>AHMAD UBAEDILAH</t>
  </si>
  <si>
    <t>AQBILL FATTIH AL ADHA</t>
  </si>
  <si>
    <t>ARI REDZEKHY SYAPUTRA</t>
  </si>
  <si>
    <t>AZRILHAMDI KAUSAR AVICENNA</t>
  </si>
  <si>
    <t>BANYU HUSODO AJI RUDITO</t>
  </si>
  <si>
    <t>DWIKA FAIRUZ AL GHIFFARI</t>
  </si>
  <si>
    <t>FATA RAJA ASROF</t>
  </si>
  <si>
    <t>HARIZQY SHOBIRIN HAMID</t>
  </si>
  <si>
    <t>KHOIRUL AL FARUQ ISMAIL</t>
  </si>
  <si>
    <t>MUHAMAD HAIKAL RAMADHAN</t>
  </si>
  <si>
    <t>MUHAMAD ROFFI SHOFAUL WARIS</t>
  </si>
  <si>
    <t>MUHAMMAD FADLAN</t>
  </si>
  <si>
    <t>MUHAMMAD HERLI FIRNANDES</t>
  </si>
  <si>
    <t>RADITYA AHNAF ALKIANDRA</t>
  </si>
  <si>
    <t>RAFIF ALMER GHANI</t>
  </si>
  <si>
    <t>RIZIEQ NUR FADHILAH</t>
  </si>
  <si>
    <t>SHEEHAN FAVIAN ASFAR</t>
  </si>
  <si>
    <t>TAUFIK RAMADHANI</t>
  </si>
  <si>
    <t>YUSUF ISKANDAR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</si>
</sst>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topLeftCell="A4" zoomScale="103" workbookViewId="0">
      <selection activeCell="C7" sqref="C7:D8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" t="s">
        <v>94</v>
      </c>
      <c r="B4" s="1" t="str">
        <f>CONCATENATE(F4," ",E4," ",C4)</f>
        <v>الصف  : الرابع أ للبنين</v>
      </c>
      <c r="C4" s="142" t="s">
        <v>277</v>
      </c>
      <c r="D4" s="142"/>
      <c r="E4" s="142" t="s">
        <v>152</v>
      </c>
      <c r="F4" s="2" t="s">
        <v>151</v>
      </c>
      <c r="G4" s="144">
        <v>1</v>
      </c>
    </row>
    <row r="5" spans="1:12" x14ac:dyDescent="0.35">
      <c r="C5" s="142"/>
      <c r="D5" s="142"/>
      <c r="E5" s="142"/>
      <c r="F5" s="3" t="s">
        <v>156</v>
      </c>
      <c r="G5" s="144"/>
    </row>
    <row r="6" spans="1:12" ht="7" customHeight="1" x14ac:dyDescent="0.35">
      <c r="C6" s="146"/>
      <c r="D6" s="146"/>
      <c r="E6" s="146"/>
      <c r="F6" s="146"/>
      <c r="G6" s="14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3" t="s">
        <v>279</v>
      </c>
      <c r="D7" s="143"/>
      <c r="E7" s="145" t="s">
        <v>152</v>
      </c>
      <c r="F7" s="49" t="s">
        <v>163</v>
      </c>
      <c r="G7" s="136">
        <v>2</v>
      </c>
    </row>
    <row r="8" spans="1:12" ht="21.65" customHeight="1" x14ac:dyDescent="0.35">
      <c r="A8" s="117"/>
      <c r="B8" s="117"/>
      <c r="C8" s="143"/>
      <c r="D8" s="143"/>
      <c r="E8" s="145"/>
      <c r="F8" s="50" t="s">
        <v>164</v>
      </c>
      <c r="G8" s="136"/>
    </row>
    <row r="9" spans="1:12" ht="7" customHeight="1" x14ac:dyDescent="0.35">
      <c r="A9" s="117"/>
      <c r="B9" s="117"/>
      <c r="C9" s="139"/>
      <c r="D9" s="139"/>
      <c r="E9" s="139"/>
      <c r="F9" s="139"/>
      <c r="G9" s="139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47" t="s">
        <v>284</v>
      </c>
      <c r="D10" s="147"/>
      <c r="E10" s="145" t="s">
        <v>152</v>
      </c>
      <c r="F10" s="51" t="s">
        <v>153</v>
      </c>
      <c r="G10" s="136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285</v>
      </c>
      <c r="D11" s="141"/>
      <c r="E11" s="145"/>
      <c r="F11" s="50" t="s">
        <v>155</v>
      </c>
      <c r="G11" s="136"/>
    </row>
    <row r="12" spans="1:12" ht="6.65" customHeight="1" x14ac:dyDescent="0.35">
      <c r="A12" s="117"/>
      <c r="B12" s="118" t="str">
        <f>CONCATENATE(C11," ","ه")</f>
        <v>١٤٤٦ - ١٤٤٧ ه</v>
      </c>
      <c r="C12" s="139"/>
      <c r="D12" s="139"/>
      <c r="E12" s="139"/>
      <c r="F12" s="139"/>
      <c r="G12" s="139"/>
    </row>
    <row r="13" spans="1:12" ht="21" x14ac:dyDescent="0.5">
      <c r="A13" s="117"/>
      <c r="B13" s="117"/>
      <c r="C13" s="137" t="s">
        <v>286</v>
      </c>
      <c r="D13" s="138"/>
      <c r="E13" s="145" t="s">
        <v>152</v>
      </c>
      <c r="F13" s="51" t="s">
        <v>154</v>
      </c>
      <c r="G13" s="136">
        <v>4</v>
      </c>
      <c r="K13" s="6"/>
    </row>
    <row r="14" spans="1:12" ht="22.5" customHeight="1" x14ac:dyDescent="0.35">
      <c r="A14" s="117"/>
      <c r="B14" s="117"/>
      <c r="C14" s="138" t="s">
        <v>287</v>
      </c>
      <c r="D14" s="138"/>
      <c r="E14" s="145"/>
      <c r="F14" s="50" t="s">
        <v>157</v>
      </c>
      <c r="G14" s="136"/>
      <c r="K14" s="6"/>
    </row>
    <row r="15" spans="1:12" ht="6" customHeight="1" x14ac:dyDescent="0.35">
      <c r="A15" s="117"/>
      <c r="B15" s="117"/>
      <c r="C15" s="139"/>
      <c r="D15" s="139"/>
      <c r="E15" s="139"/>
      <c r="F15" s="139"/>
      <c r="G15" s="139"/>
    </row>
    <row r="16" spans="1:12" ht="21" x14ac:dyDescent="0.5">
      <c r="C16" s="148" t="s">
        <v>283</v>
      </c>
      <c r="D16" s="148"/>
      <c r="E16" s="142" t="s">
        <v>152</v>
      </c>
      <c r="F16" s="5" t="s">
        <v>159</v>
      </c>
      <c r="G16" s="144">
        <v>5</v>
      </c>
      <c r="K16" s="6"/>
      <c r="L16" s="6"/>
    </row>
    <row r="17" spans="3:12" x14ac:dyDescent="0.35">
      <c r="C17" s="148"/>
      <c r="D17" s="148"/>
      <c r="E17" s="142"/>
      <c r="F17" s="3" t="s">
        <v>161</v>
      </c>
      <c r="G17" s="144"/>
    </row>
    <row r="18" spans="3:12" ht="6" customHeight="1" x14ac:dyDescent="0.5">
      <c r="C18" s="132"/>
      <c r="D18" s="132"/>
      <c r="E18" s="132"/>
      <c r="F18" s="132"/>
      <c r="G18" s="132"/>
    </row>
    <row r="19" spans="3:12" ht="21" x14ac:dyDescent="0.5">
      <c r="C19" s="148"/>
      <c r="D19" s="148"/>
      <c r="E19" s="142" t="s">
        <v>152</v>
      </c>
      <c r="F19" s="5" t="s">
        <v>160</v>
      </c>
      <c r="G19" s="144">
        <v>6</v>
      </c>
    </row>
    <row r="20" spans="3:12" x14ac:dyDescent="0.35">
      <c r="C20" s="148"/>
      <c r="D20" s="148"/>
      <c r="E20" s="142"/>
      <c r="F20" s="7" t="s">
        <v>162</v>
      </c>
      <c r="G20" s="144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5" sqref="B5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281</v>
      </c>
    </row>
    <row r="2" spans="1:4" ht="18" customHeight="1" x14ac:dyDescent="0.35">
      <c r="A2" s="125">
        <v>1</v>
      </c>
      <c r="B2" s="126" t="s">
        <v>311</v>
      </c>
      <c r="C2" s="127" t="s">
        <v>289</v>
      </c>
      <c r="D2" s="128" t="s">
        <v>282</v>
      </c>
    </row>
    <row r="3" spans="1:4" ht="18" customHeight="1" x14ac:dyDescent="0.35">
      <c r="A3" s="125">
        <v>2</v>
      </c>
      <c r="B3" s="126" t="s">
        <v>312</v>
      </c>
      <c r="C3" s="127" t="s">
        <v>290</v>
      </c>
      <c r="D3" s="128" t="s">
        <v>94</v>
      </c>
    </row>
    <row r="4" spans="1:4" ht="18" customHeight="1" x14ac:dyDescent="0.35">
      <c r="A4" s="125">
        <v>3</v>
      </c>
      <c r="B4" s="126" t="s">
        <v>313</v>
      </c>
      <c r="C4" s="127" t="s">
        <v>291</v>
      </c>
      <c r="D4" s="128" t="s">
        <v>94</v>
      </c>
    </row>
    <row r="5" spans="1:4" ht="18" customHeight="1" x14ac:dyDescent="0.35">
      <c r="A5" s="125">
        <v>4</v>
      </c>
      <c r="B5" s="126" t="s">
        <v>314</v>
      </c>
      <c r="C5" s="127" t="s">
        <v>292</v>
      </c>
      <c r="D5" s="128" t="s">
        <v>94</v>
      </c>
    </row>
    <row r="6" spans="1:4" ht="18" customHeight="1" x14ac:dyDescent="0.35">
      <c r="A6" s="125">
        <v>5</v>
      </c>
      <c r="B6" s="126" t="s">
        <v>315</v>
      </c>
      <c r="C6" s="127" t="s">
        <v>293</v>
      </c>
      <c r="D6" s="128" t="s">
        <v>94</v>
      </c>
    </row>
    <row r="7" spans="1:4" ht="18" customHeight="1" x14ac:dyDescent="0.35">
      <c r="A7" s="125">
        <v>6</v>
      </c>
      <c r="B7" s="126" t="s">
        <v>316</v>
      </c>
      <c r="C7" s="127" t="s">
        <v>294</v>
      </c>
      <c r="D7" s="128" t="s">
        <v>94</v>
      </c>
    </row>
    <row r="8" spans="1:4" ht="18" customHeight="1" x14ac:dyDescent="0.35">
      <c r="A8" s="125">
        <v>7</v>
      </c>
      <c r="B8" s="126" t="s">
        <v>317</v>
      </c>
      <c r="C8" s="127" t="s">
        <v>295</v>
      </c>
      <c r="D8" s="128" t="s">
        <v>94</v>
      </c>
    </row>
    <row r="9" spans="1:4" ht="18" customHeight="1" x14ac:dyDescent="0.35">
      <c r="A9" s="125">
        <v>8</v>
      </c>
      <c r="B9" s="126" t="s">
        <v>318</v>
      </c>
      <c r="C9" s="127" t="s">
        <v>296</v>
      </c>
      <c r="D9" s="128" t="s">
        <v>94</v>
      </c>
    </row>
    <row r="10" spans="1:4" ht="18" customHeight="1" x14ac:dyDescent="0.35">
      <c r="A10" s="125">
        <v>9</v>
      </c>
      <c r="B10" s="126" t="s">
        <v>319</v>
      </c>
      <c r="C10" s="127" t="s">
        <v>297</v>
      </c>
      <c r="D10" s="128" t="s">
        <v>94</v>
      </c>
    </row>
    <row r="11" spans="1:4" ht="18" customHeight="1" x14ac:dyDescent="0.35">
      <c r="A11" s="125">
        <v>10</v>
      </c>
      <c r="B11" s="126" t="s">
        <v>320</v>
      </c>
      <c r="C11" s="127" t="s">
        <v>298</v>
      </c>
      <c r="D11" s="128" t="s">
        <v>94</v>
      </c>
    </row>
    <row r="12" spans="1:4" ht="18" customHeight="1" x14ac:dyDescent="0.35">
      <c r="A12" s="125">
        <v>11</v>
      </c>
      <c r="B12" s="126" t="s">
        <v>321</v>
      </c>
      <c r="C12" s="127" t="s">
        <v>299</v>
      </c>
      <c r="D12" s="128" t="s">
        <v>94</v>
      </c>
    </row>
    <row r="13" spans="1:4" ht="18" customHeight="1" x14ac:dyDescent="0.35">
      <c r="A13" s="125">
        <v>12</v>
      </c>
      <c r="B13" s="126" t="s">
        <v>322</v>
      </c>
      <c r="C13" s="127" t="s">
        <v>300</v>
      </c>
      <c r="D13" s="128" t="s">
        <v>94</v>
      </c>
    </row>
    <row r="14" spans="1:4" ht="18" customHeight="1" x14ac:dyDescent="0.35">
      <c r="A14" s="125">
        <v>13</v>
      </c>
      <c r="B14" s="126" t="s">
        <v>323</v>
      </c>
      <c r="C14" s="127" t="s">
        <v>301</v>
      </c>
      <c r="D14" s="128" t="s">
        <v>94</v>
      </c>
    </row>
    <row r="15" spans="1:4" ht="18" customHeight="1" x14ac:dyDescent="0.35">
      <c r="A15" s="125">
        <v>14</v>
      </c>
      <c r="B15" s="126" t="s">
        <v>324</v>
      </c>
      <c r="C15" s="127" t="s">
        <v>302</v>
      </c>
      <c r="D15" s="128" t="s">
        <v>94</v>
      </c>
    </row>
    <row r="16" spans="1:4" ht="18" customHeight="1" x14ac:dyDescent="0.35">
      <c r="A16" s="125">
        <v>15</v>
      </c>
      <c r="B16" s="126" t="s">
        <v>325</v>
      </c>
      <c r="C16" s="127" t="s">
        <v>303</v>
      </c>
      <c r="D16" s="128" t="s">
        <v>94</v>
      </c>
    </row>
    <row r="17" spans="1:4" ht="18" customHeight="1" x14ac:dyDescent="0.35">
      <c r="A17" s="125">
        <v>16</v>
      </c>
      <c r="B17" s="126" t="s">
        <v>326</v>
      </c>
      <c r="C17" s="127" t="s">
        <v>304</v>
      </c>
      <c r="D17" s="128" t="s">
        <v>94</v>
      </c>
    </row>
    <row r="18" spans="1:4" ht="18" customHeight="1" x14ac:dyDescent="0.35">
      <c r="A18" s="125">
        <v>17</v>
      </c>
      <c r="B18" s="126" t="s">
        <v>327</v>
      </c>
      <c r="C18" s="127" t="s">
        <v>305</v>
      </c>
      <c r="D18" s="128" t="s">
        <v>94</v>
      </c>
    </row>
    <row r="19" spans="1:4" ht="18" customHeight="1" x14ac:dyDescent="0.35">
      <c r="A19" s="125">
        <v>18</v>
      </c>
      <c r="B19" s="126" t="s">
        <v>328</v>
      </c>
      <c r="C19" s="127" t="s">
        <v>306</v>
      </c>
      <c r="D19" s="128" t="s">
        <v>94</v>
      </c>
    </row>
    <row r="20" spans="1:4" ht="18" customHeight="1" x14ac:dyDescent="0.35">
      <c r="A20" s="125">
        <v>19</v>
      </c>
      <c r="B20" s="126" t="s">
        <v>329</v>
      </c>
      <c r="C20" s="127" t="s">
        <v>307</v>
      </c>
      <c r="D20" s="128" t="s">
        <v>94</v>
      </c>
    </row>
    <row r="21" spans="1:4" ht="18" customHeight="1" x14ac:dyDescent="0.35">
      <c r="A21" s="125">
        <v>20</v>
      </c>
      <c r="B21" s="126" t="s">
        <v>330</v>
      </c>
      <c r="C21" s="127" t="s">
        <v>308</v>
      </c>
      <c r="D21" s="128" t="s">
        <v>94</v>
      </c>
    </row>
    <row r="22" spans="1:4" ht="18" customHeight="1" x14ac:dyDescent="0.35">
      <c r="A22" s="125">
        <v>21</v>
      </c>
      <c r="B22" s="126" t="s">
        <v>331</v>
      </c>
      <c r="C22" s="127" t="s">
        <v>309</v>
      </c>
      <c r="D22" s="128" t="s">
        <v>94</v>
      </c>
    </row>
    <row r="23" spans="1:4" ht="18" customHeight="1" x14ac:dyDescent="0.35">
      <c r="A23" s="125">
        <v>22</v>
      </c>
      <c r="B23" s="126" t="s">
        <v>332</v>
      </c>
      <c r="C23" s="127" t="s">
        <v>310</v>
      </c>
      <c r="D23" s="128" t="s">
        <v>94</v>
      </c>
    </row>
    <row r="24" spans="1:4" ht="18" customHeight="1" x14ac:dyDescent="0.35">
      <c r="A24" s="125">
        <v>23</v>
      </c>
      <c r="B24" s="126"/>
      <c r="C24" s="127"/>
      <c r="D24" s="128" t="s">
        <v>94</v>
      </c>
    </row>
    <row r="25" spans="1:4" ht="18" customHeight="1" x14ac:dyDescent="0.35">
      <c r="A25" s="125">
        <v>24</v>
      </c>
      <c r="B25" s="126"/>
      <c r="C25" s="127"/>
      <c r="D25" s="128" t="s">
        <v>94</v>
      </c>
    </row>
    <row r="26" spans="1:4" ht="18" customHeight="1" x14ac:dyDescent="0.35">
      <c r="A26" s="125">
        <v>25</v>
      </c>
      <c r="B26" s="126"/>
      <c r="C26" s="127"/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R11" sqref="R11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288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ABDUL HADI RIZKI</v>
      </c>
      <c r="C2" s="9" t="str">
        <f>'Data Siswa'!C2</f>
        <v>238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AHMAD ALI AL - MUZAKKY</v>
      </c>
      <c r="C3" s="9" t="str">
        <f>'Data Siswa'!C3</f>
        <v>239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AHMAD SAFI'I ALMUKTI</v>
      </c>
      <c r="C4" s="9" t="str">
        <f>'Data Siswa'!C4</f>
        <v>240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AHMAD UBAEDILAH</v>
      </c>
      <c r="C5" s="9" t="str">
        <f>'Data Siswa'!C5</f>
        <v>241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AQBILL FATTIH AL ADHA</v>
      </c>
      <c r="C6" s="9" t="str">
        <f>'Data Siswa'!C6</f>
        <v>242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ARI REDZEKHY SYAPUTRA</v>
      </c>
      <c r="C7" s="9" t="str">
        <f>'Data Siswa'!C7</f>
        <v>243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AZRILHAMDI KAUSAR AVICENNA</v>
      </c>
      <c r="C8" s="9" t="str">
        <f>'Data Siswa'!C8</f>
        <v>244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BANYU HUSODO AJI RUDITO</v>
      </c>
      <c r="C9" s="9" t="str">
        <f>'Data Siswa'!C9</f>
        <v>245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DWIKA FAIRUZ AL GHIFFARI</v>
      </c>
      <c r="C10" s="9" t="str">
        <f>'Data Siswa'!C10</f>
        <v>246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FATA RAJA ASROF</v>
      </c>
      <c r="C11" s="9" t="str">
        <f>'Data Siswa'!C11</f>
        <v>247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HARIZQY SHOBIRIN HAMID</v>
      </c>
      <c r="C12" s="9" t="str">
        <f>'Data Siswa'!C12</f>
        <v>248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KHOIRUL AL FARUQ ISMAIL</v>
      </c>
      <c r="C13" s="9" t="str">
        <f>'Data Siswa'!C13</f>
        <v>249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MUHAMAD HAIKAL RAMADHAN</v>
      </c>
      <c r="C14" s="9" t="str">
        <f>'Data Siswa'!C14</f>
        <v>250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MUHAMAD ROFFI SHOFAUL WARIS</v>
      </c>
      <c r="C15" s="9" t="str">
        <f>'Data Siswa'!C15</f>
        <v>251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MUHAMMAD FADLAN</v>
      </c>
      <c r="C16" s="9" t="str">
        <f>'Data Siswa'!C16</f>
        <v>252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MUHAMMAD HERLI FIRNANDES</v>
      </c>
      <c r="C17" s="9" t="str">
        <f>'Data Siswa'!C17</f>
        <v>253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RADITYA AHNAF ALKIANDRA</v>
      </c>
      <c r="C18" s="9" t="str">
        <f>'Data Siswa'!C18</f>
        <v>254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RAFIF ALMER GHANI</v>
      </c>
      <c r="C19" s="9" t="str">
        <f>'Data Siswa'!C19</f>
        <v>255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RIZIEQ NUR FADHILAH</v>
      </c>
      <c r="C20" s="9" t="str">
        <f>'Data Siswa'!C20</f>
        <v>256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 t="str">
        <f>'Data Siswa'!B21</f>
        <v>SHEEHAN FAVIAN ASFAR</v>
      </c>
      <c r="C21" s="9" t="str">
        <f>'Data Siswa'!C21</f>
        <v>257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 t="str">
        <f>'Data Siswa'!B22</f>
        <v>TAUFIK RAMADHANI</v>
      </c>
      <c r="C22" s="9" t="str">
        <f>'Data Siswa'!C22</f>
        <v>258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 t="str">
        <f>'Data Siswa'!B23</f>
        <v>YUSUF ISKANDAR</v>
      </c>
      <c r="C23" s="9" t="str">
        <f>'Data Siswa'!C23</f>
        <v>259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62" t="s">
        <v>173</v>
      </c>
      <c r="B1" s="163"/>
      <c r="C1" s="164"/>
      <c r="D1" s="165" t="s">
        <v>174</v>
      </c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50"/>
      <c r="W1" s="152" t="s">
        <v>172</v>
      </c>
      <c r="X1" s="153"/>
      <c r="Y1" s="154"/>
      <c r="Z1" s="20" t="s">
        <v>167</v>
      </c>
    </row>
    <row r="2" spans="1:26" ht="19.5" customHeight="1" x14ac:dyDescent="0.35">
      <c r="A2" s="168" t="s">
        <v>73</v>
      </c>
      <c r="B2" s="158" t="s">
        <v>53</v>
      </c>
      <c r="C2" s="168" t="s">
        <v>52</v>
      </c>
      <c r="D2" s="158" t="s">
        <v>78</v>
      </c>
      <c r="E2" s="158"/>
      <c r="F2" s="158"/>
      <c r="G2" s="158"/>
      <c r="H2" s="158"/>
      <c r="I2" s="158"/>
      <c r="J2" s="159" t="s">
        <v>79</v>
      </c>
      <c r="K2" s="160"/>
      <c r="L2" s="160"/>
      <c r="M2" s="160"/>
      <c r="N2" s="161"/>
      <c r="O2" s="159" t="s">
        <v>80</v>
      </c>
      <c r="P2" s="160"/>
      <c r="Q2" s="160"/>
      <c r="R2" s="160"/>
      <c r="S2" s="161"/>
      <c r="T2" s="158" t="s">
        <v>25</v>
      </c>
      <c r="U2" s="157" t="s">
        <v>96</v>
      </c>
      <c r="V2" s="151"/>
      <c r="W2" s="155" t="s">
        <v>40</v>
      </c>
      <c r="X2" s="155" t="s">
        <v>96</v>
      </c>
      <c r="Y2" s="155" t="s">
        <v>87</v>
      </c>
      <c r="Z2" s="149" t="s">
        <v>176</v>
      </c>
    </row>
    <row r="3" spans="1:26" ht="85" customHeight="1" x14ac:dyDescent="0.35">
      <c r="A3" s="168"/>
      <c r="B3" s="158"/>
      <c r="C3" s="168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8"/>
      <c r="U3" s="157"/>
      <c r="V3" s="151"/>
      <c r="W3" s="156"/>
      <c r="X3" s="156"/>
      <c r="Y3" s="156"/>
      <c r="Z3" s="149"/>
    </row>
    <row r="4" spans="1:26" ht="15.5" x14ac:dyDescent="0.35">
      <c r="A4" s="9">
        <f>'Data Siswa'!A2</f>
        <v>1</v>
      </c>
      <c r="B4" s="31" t="str">
        <f>'Data Siswa'!B2</f>
        <v>ABDUL HADI RIZKI</v>
      </c>
      <c r="C4" s="9" t="str">
        <f>'Data Siswa'!C2</f>
        <v>238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278</v>
      </c>
    </row>
    <row r="5" spans="1:26" ht="15.5" x14ac:dyDescent="0.35">
      <c r="A5" s="9">
        <f>'Data Siswa'!A3</f>
        <v>2</v>
      </c>
      <c r="B5" s="34" t="str">
        <f>'Data Siswa'!B3</f>
        <v>AHMAD ALI AL - MUZAKKY</v>
      </c>
      <c r="C5" s="9" t="str">
        <f>'Data Siswa'!C3</f>
        <v>239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278</v>
      </c>
    </row>
    <row r="6" spans="1:26" ht="15.5" x14ac:dyDescent="0.35">
      <c r="A6" s="9">
        <f>'Data Siswa'!A4</f>
        <v>3</v>
      </c>
      <c r="B6" s="31" t="str">
        <f>'Data Siswa'!B4</f>
        <v>AHMAD SAFI'I ALMUKTI</v>
      </c>
      <c r="C6" s="9" t="str">
        <f>'Data Siswa'!C4</f>
        <v>240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278</v>
      </c>
    </row>
    <row r="7" spans="1:26" ht="15.5" x14ac:dyDescent="0.35">
      <c r="A7" s="9">
        <f>'Data Siswa'!A5</f>
        <v>4</v>
      </c>
      <c r="B7" s="31" t="str">
        <f>'Data Siswa'!B5</f>
        <v>AHMAD UBAEDILAH</v>
      </c>
      <c r="C7" s="9" t="str">
        <f>'Data Siswa'!C5</f>
        <v>241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278</v>
      </c>
    </row>
    <row r="8" spans="1:26" ht="15.5" x14ac:dyDescent="0.35">
      <c r="A8" s="9">
        <f>'Data Siswa'!A6</f>
        <v>5</v>
      </c>
      <c r="B8" s="31" t="str">
        <f>'Data Siswa'!B6</f>
        <v>AQBILL FATTIH AL ADHA</v>
      </c>
      <c r="C8" s="9" t="str">
        <f>'Data Siswa'!C6</f>
        <v>242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278</v>
      </c>
    </row>
    <row r="9" spans="1:26" ht="15.5" x14ac:dyDescent="0.35">
      <c r="A9" s="9">
        <f>'Data Siswa'!A7</f>
        <v>6</v>
      </c>
      <c r="B9" s="31" t="str">
        <f>'Data Siswa'!B7</f>
        <v>ARI REDZEKHY SYAPUTRA</v>
      </c>
      <c r="C9" s="9" t="str">
        <f>'Data Siswa'!C7</f>
        <v>243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278</v>
      </c>
    </row>
    <row r="10" spans="1:26" ht="15.5" x14ac:dyDescent="0.35">
      <c r="A10" s="9">
        <f>'Data Siswa'!A8</f>
        <v>7</v>
      </c>
      <c r="B10" s="31" t="str">
        <f>'Data Siswa'!B8</f>
        <v>AZRILHAMDI KAUSAR AVICENNA</v>
      </c>
      <c r="C10" s="9" t="str">
        <f>'Data Siswa'!C8</f>
        <v>244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278</v>
      </c>
    </row>
    <row r="11" spans="1:26" ht="15.5" x14ac:dyDescent="0.35">
      <c r="A11" s="9">
        <f>'Data Siswa'!A9</f>
        <v>8</v>
      </c>
      <c r="B11" s="31" t="str">
        <f>'Data Siswa'!B9</f>
        <v>BANYU HUSODO AJI RUDITO</v>
      </c>
      <c r="C11" s="9" t="str">
        <f>'Data Siswa'!C9</f>
        <v>245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278</v>
      </c>
    </row>
    <row r="12" spans="1:26" ht="15.5" x14ac:dyDescent="0.35">
      <c r="A12" s="9">
        <f>'Data Siswa'!A10</f>
        <v>9</v>
      </c>
      <c r="B12" s="31" t="str">
        <f>'Data Siswa'!B10</f>
        <v>DWIKA FAIRUZ AL GHIFFARI</v>
      </c>
      <c r="C12" s="9" t="str">
        <f>'Data Siswa'!C10</f>
        <v>246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278</v>
      </c>
    </row>
    <row r="13" spans="1:26" ht="15.5" x14ac:dyDescent="0.35">
      <c r="A13" s="9">
        <f>'Data Siswa'!A11</f>
        <v>10</v>
      </c>
      <c r="B13" s="31" t="str">
        <f>'Data Siswa'!B11</f>
        <v>FATA RAJA ASROF</v>
      </c>
      <c r="C13" s="9" t="str">
        <f>'Data Siswa'!C11</f>
        <v>247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278</v>
      </c>
    </row>
    <row r="14" spans="1:26" ht="15.5" x14ac:dyDescent="0.35">
      <c r="A14" s="9">
        <f>'Data Siswa'!A12</f>
        <v>11</v>
      </c>
      <c r="B14" s="31" t="str">
        <f>'Data Siswa'!B12</f>
        <v>HARIZQY SHOBIRIN HAMID</v>
      </c>
      <c r="C14" s="9" t="str">
        <f>'Data Siswa'!C12</f>
        <v>248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278</v>
      </c>
    </row>
    <row r="15" spans="1:26" ht="15.5" x14ac:dyDescent="0.35">
      <c r="A15" s="9">
        <f>'Data Siswa'!A13</f>
        <v>12</v>
      </c>
      <c r="B15" s="31" t="str">
        <f>'Data Siswa'!B13</f>
        <v>KHOIRUL AL FARUQ ISMAIL</v>
      </c>
      <c r="C15" s="9" t="str">
        <f>'Data Siswa'!C13</f>
        <v>249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278</v>
      </c>
    </row>
    <row r="16" spans="1:26" ht="15.5" x14ac:dyDescent="0.35">
      <c r="A16" s="9">
        <f>'Data Siswa'!A14</f>
        <v>13</v>
      </c>
      <c r="B16" s="31" t="str">
        <f>'Data Siswa'!B14</f>
        <v>MUHAMAD HAIKAL RAMADHAN</v>
      </c>
      <c r="C16" s="9" t="str">
        <f>'Data Siswa'!C14</f>
        <v>250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278</v>
      </c>
    </row>
    <row r="17" spans="1:26" ht="15.5" x14ac:dyDescent="0.35">
      <c r="A17" s="9">
        <f>'Data Siswa'!A15</f>
        <v>14</v>
      </c>
      <c r="B17" s="31" t="str">
        <f>'Data Siswa'!B15</f>
        <v>MUHAMAD ROFFI SHOFAUL WARIS</v>
      </c>
      <c r="C17" s="9" t="str">
        <f>'Data Siswa'!C15</f>
        <v>251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278</v>
      </c>
    </row>
    <row r="18" spans="1:26" ht="15.5" x14ac:dyDescent="0.35">
      <c r="A18" s="9">
        <f>'Data Siswa'!A16</f>
        <v>15</v>
      </c>
      <c r="B18" s="31" t="str">
        <f>'Data Siswa'!B16</f>
        <v>MUHAMMAD FADLAN</v>
      </c>
      <c r="C18" s="9" t="str">
        <f>'Data Siswa'!C16</f>
        <v>252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278</v>
      </c>
    </row>
    <row r="19" spans="1:26" ht="15.5" x14ac:dyDescent="0.35">
      <c r="A19" s="9">
        <f>'Data Siswa'!A17</f>
        <v>16</v>
      </c>
      <c r="B19" s="31" t="str">
        <f>'Data Siswa'!B17</f>
        <v>MUHAMMAD HERLI FIRNANDES</v>
      </c>
      <c r="C19" s="9" t="str">
        <f>'Data Siswa'!C17</f>
        <v>253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278</v>
      </c>
    </row>
    <row r="20" spans="1:26" ht="15.5" x14ac:dyDescent="0.35">
      <c r="A20" s="9">
        <f>'Data Siswa'!A18</f>
        <v>17</v>
      </c>
      <c r="B20" s="31" t="str">
        <f>'Data Siswa'!B18</f>
        <v>RADITYA AHNAF ALKIANDRA</v>
      </c>
      <c r="C20" s="9" t="str">
        <f>'Data Siswa'!C18</f>
        <v>254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278</v>
      </c>
    </row>
    <row r="21" spans="1:26" ht="15.5" x14ac:dyDescent="0.35">
      <c r="A21" s="9">
        <f>'Data Siswa'!A19</f>
        <v>18</v>
      </c>
      <c r="B21" s="31" t="str">
        <f>'Data Siswa'!B19</f>
        <v>RAFIF ALMER GHANI</v>
      </c>
      <c r="C21" s="9" t="str">
        <f>'Data Siswa'!C19</f>
        <v>255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278</v>
      </c>
    </row>
    <row r="22" spans="1:26" ht="15.5" x14ac:dyDescent="0.35">
      <c r="A22" s="9">
        <f>'Data Siswa'!A20</f>
        <v>19</v>
      </c>
      <c r="B22" s="31" t="str">
        <f>'Data Siswa'!B20</f>
        <v>RIZIEQ NUR FADHILAH</v>
      </c>
      <c r="C22" s="9" t="str">
        <f>'Data Siswa'!C20</f>
        <v>256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278</v>
      </c>
    </row>
    <row r="23" spans="1:26" ht="15.5" x14ac:dyDescent="0.35">
      <c r="A23" s="9">
        <f>'Data Siswa'!A21</f>
        <v>20</v>
      </c>
      <c r="B23" s="31" t="str">
        <f>'Data Siswa'!B21</f>
        <v>SHEEHAN FAVIAN ASFAR</v>
      </c>
      <c r="C23" s="9" t="str">
        <f>'Data Siswa'!C21</f>
        <v>257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278</v>
      </c>
    </row>
    <row r="24" spans="1:26" ht="15.5" x14ac:dyDescent="0.35">
      <c r="A24" s="9">
        <f>'Data Siswa'!A22</f>
        <v>21</v>
      </c>
      <c r="B24" s="31" t="str">
        <f>'Data Siswa'!B22</f>
        <v>TAUFIK RAMADHANI</v>
      </c>
      <c r="C24" s="9" t="str">
        <f>'Data Siswa'!C22</f>
        <v>258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278</v>
      </c>
    </row>
    <row r="25" spans="1:26" ht="15.5" x14ac:dyDescent="0.35">
      <c r="A25" s="9">
        <f>'Data Siswa'!A23</f>
        <v>22</v>
      </c>
      <c r="B25" s="31" t="str">
        <f>'Data Siswa'!B23</f>
        <v>YUSUF ISKANDAR</v>
      </c>
      <c r="C25" s="9" t="str">
        <f>'Data Siswa'!C23</f>
        <v>259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278</v>
      </c>
    </row>
    <row r="26" spans="1:26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278</v>
      </c>
    </row>
    <row r="27" spans="1:26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278</v>
      </c>
    </row>
    <row r="28" spans="1:26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278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278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278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278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278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278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278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278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278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278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278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278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278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278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278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278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8" t="s">
        <v>73</v>
      </c>
      <c r="B2" s="158" t="s">
        <v>53</v>
      </c>
      <c r="C2" s="168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8"/>
      <c r="B3" s="158"/>
      <c r="C3" s="168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ABDUL HADI RIZKI</v>
      </c>
      <c r="C4" s="9" t="str">
        <f>'Data Siswa'!C2</f>
        <v>238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AHMAD ALI AL - MUZAKKY</v>
      </c>
      <c r="C5" s="9" t="str">
        <f>'Data Siswa'!C3</f>
        <v>239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AHMAD SAFI'I ALMUKTI</v>
      </c>
      <c r="C6" s="9" t="str">
        <f>'Data Siswa'!C4</f>
        <v>240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AHMAD UBAEDILAH</v>
      </c>
      <c r="C7" s="9" t="str">
        <f>'Data Siswa'!C5</f>
        <v>241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AQBILL FATTIH AL ADHA</v>
      </c>
      <c r="C8" s="9" t="str">
        <f>'Data Siswa'!C6</f>
        <v>242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ARI REDZEKHY SYAPUTRA</v>
      </c>
      <c r="C9" s="9" t="str">
        <f>'Data Siswa'!C7</f>
        <v>243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AZRILHAMDI KAUSAR AVICENNA</v>
      </c>
      <c r="C10" s="9" t="str">
        <f>'Data Siswa'!C8</f>
        <v>244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BANYU HUSODO AJI RUDITO</v>
      </c>
      <c r="C11" s="9" t="str">
        <f>'Data Siswa'!C9</f>
        <v>245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DWIKA FAIRUZ AL GHIFFARI</v>
      </c>
      <c r="C12" s="9" t="str">
        <f>'Data Siswa'!C10</f>
        <v>246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FATA RAJA ASROF</v>
      </c>
      <c r="C13" s="9" t="str">
        <f>'Data Siswa'!C11</f>
        <v>247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HARIZQY SHOBIRIN HAMID</v>
      </c>
      <c r="C14" s="9" t="str">
        <f>'Data Siswa'!C12</f>
        <v>248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KHOIRUL AL FARUQ ISMAIL</v>
      </c>
      <c r="C15" s="9" t="str">
        <f>'Data Siswa'!C13</f>
        <v>249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MUHAMAD HAIKAL RAMADHAN</v>
      </c>
      <c r="C16" s="9" t="str">
        <f>'Data Siswa'!C14</f>
        <v>250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MUHAMAD ROFFI SHOFAUL WARIS</v>
      </c>
      <c r="C17" s="9" t="str">
        <f>'Data Siswa'!C15</f>
        <v>251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MUHAMMAD FADLAN</v>
      </c>
      <c r="C18" s="9" t="str">
        <f>'Data Siswa'!C16</f>
        <v>252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MUHAMMAD HERLI FIRNANDES</v>
      </c>
      <c r="C19" s="9" t="str">
        <f>'Data Siswa'!C17</f>
        <v>253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RADITYA AHNAF ALKIANDRA</v>
      </c>
      <c r="C20" s="9" t="str">
        <f>'Data Siswa'!C18</f>
        <v>254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RAFIF ALMER GHANI</v>
      </c>
      <c r="C21" s="9" t="str">
        <f>'Data Siswa'!C19</f>
        <v>255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RIZIEQ NUR FADHILAH</v>
      </c>
      <c r="C22" s="9" t="str">
        <f>'Data Siswa'!C20</f>
        <v>256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 t="str">
        <f>'Data Siswa'!B21</f>
        <v>SHEEHAN FAVIAN ASFAR</v>
      </c>
      <c r="C23" s="9" t="str">
        <f>'Data Siswa'!C21</f>
        <v>257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 t="str">
        <f>'Data Siswa'!B22</f>
        <v>TAUFIK RAMADHANI</v>
      </c>
      <c r="C24" s="9" t="str">
        <f>'Data Siswa'!C22</f>
        <v>258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 t="str">
        <f>'Data Siswa'!B23</f>
        <v>YUSUF ISKANDAR</v>
      </c>
      <c r="C25" s="9" t="str">
        <f>'Data Siswa'!C23</f>
        <v>259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6" zoomScale="79" zoomScaleNormal="70" zoomScalePageLayoutView="79" workbookViewId="0">
      <selection activeCell="M48" sqref="M48:O48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3" t="str">
        <f>VLOOKUP($U$8,'Nilai Tahriri'!$A$2:$X$41,2,FALSE)&amp;" ( "&amp;VLOOKUP($U$8,'Data Siswa'!$A$2:$D$41,3,FALSE)&amp;" )"</f>
        <v>ABDUL HADI RIZKI ( 238 )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19"/>
      <c r="N1" s="120"/>
      <c r="O1" s="119"/>
      <c r="P1" s="119"/>
      <c r="Q1" s="119"/>
      <c r="R1" s="119"/>
    </row>
    <row r="2" spans="2:28" ht="11.5" customHeight="1" x14ac:dyDescent="0.3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74" t="str">
        <f>Biodata!$B$12</f>
        <v>١٤٤٦ - ١٤٤٧ ه</v>
      </c>
      <c r="C3" s="174"/>
      <c r="D3" s="175" t="str">
        <f>Biodata!$B$10</f>
        <v xml:space="preserve">العام الدراسي : </v>
      </c>
      <c r="E3" s="175"/>
      <c r="F3" s="175"/>
      <c r="G3" s="175"/>
      <c r="H3" s="175"/>
      <c r="I3" s="175"/>
      <c r="J3" s="175"/>
      <c r="K3" s="177" t="str">
        <f>Biodata!$B$7</f>
        <v>الفصل الدراسي : الأول</v>
      </c>
      <c r="L3" s="122"/>
      <c r="M3" s="177" t="str">
        <f>Biodata!$B$4</f>
        <v>الصف  : الرابع أ للبنين</v>
      </c>
      <c r="N3" s="177"/>
      <c r="O3" s="179" t="str">
        <f>(VLOOKUP($U$8,'Data Siswa'!$A$2:$D$41,4,FALSE))</f>
        <v>محمد</v>
      </c>
      <c r="P3" s="179"/>
      <c r="Q3" s="179"/>
      <c r="R3" s="181" t="s">
        <v>280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3" t="str">
        <f>Biodata!$B$11</f>
        <v>٢٠٢٥ - ٢٠٢٦ م</v>
      </c>
      <c r="C4" s="183"/>
      <c r="D4" s="176"/>
      <c r="E4" s="176"/>
      <c r="F4" s="176"/>
      <c r="G4" s="176"/>
      <c r="H4" s="176"/>
      <c r="I4" s="176"/>
      <c r="J4" s="176"/>
      <c r="K4" s="178"/>
      <c r="L4" s="123"/>
      <c r="M4" s="178"/>
      <c r="N4" s="178"/>
      <c r="O4" s="180"/>
      <c r="P4" s="180"/>
      <c r="Q4" s="180"/>
      <c r="R4" s="182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4" t="s">
        <v>266</v>
      </c>
      <c r="C6" s="195"/>
      <c r="D6" s="195"/>
      <c r="E6" s="195"/>
      <c r="F6" s="195"/>
      <c r="G6" s="195"/>
      <c r="H6" s="195"/>
      <c r="I6" s="195"/>
      <c r="J6" s="195"/>
      <c r="K6" s="195"/>
      <c r="L6" s="201" t="s">
        <v>0</v>
      </c>
      <c r="M6" s="194" t="s">
        <v>266</v>
      </c>
      <c r="N6" s="195"/>
      <c r="O6" s="195"/>
      <c r="P6" s="195"/>
      <c r="Q6" s="195"/>
      <c r="R6" s="192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0" t="s">
        <v>1</v>
      </c>
      <c r="C7" s="198"/>
      <c r="D7" s="198"/>
      <c r="E7" s="198"/>
      <c r="F7" s="198"/>
      <c r="G7" s="198" t="s">
        <v>2</v>
      </c>
      <c r="H7" s="198"/>
      <c r="I7" s="198"/>
      <c r="J7" s="198"/>
      <c r="K7" s="198"/>
      <c r="L7" s="202"/>
      <c r="M7" s="200" t="s">
        <v>1</v>
      </c>
      <c r="N7" s="198"/>
      <c r="O7" s="198" t="s">
        <v>3</v>
      </c>
      <c r="P7" s="198"/>
      <c r="Q7" s="198"/>
      <c r="R7" s="193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199" t="s">
        <v>5</v>
      </c>
      <c r="D8" s="199"/>
      <c r="E8" s="199"/>
      <c r="F8" s="199"/>
      <c r="G8" s="199"/>
      <c r="H8" s="199"/>
      <c r="I8" s="199"/>
      <c r="J8" s="199"/>
      <c r="K8" s="199"/>
      <c r="L8" s="203"/>
      <c r="M8" s="113" t="s">
        <v>4</v>
      </c>
      <c r="N8" s="68" t="s">
        <v>5</v>
      </c>
      <c r="O8" s="199"/>
      <c r="P8" s="199"/>
      <c r="Q8" s="199"/>
      <c r="R8" s="193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139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69" t="str">
        <f>VLOOKUP(N9,Sheet1!$A$1:$B$93,2)</f>
        <v xml:space="preserve"> </v>
      </c>
      <c r="N9" s="70"/>
      <c r="O9" s="71"/>
      <c r="P9" s="196" t="s">
        <v>97</v>
      </c>
      <c r="Q9" s="197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10">
        <f>VLOOKUP($U$8,'Nilai Syafahi'!$A$4:$Z$43,4,FALSE)</f>
        <v>0</v>
      </c>
      <c r="D10" s="211"/>
      <c r="E10" s="211"/>
      <c r="F10" s="211"/>
      <c r="G10" s="189" t="s">
        <v>141</v>
      </c>
      <c r="H10" s="190"/>
      <c r="I10" s="190"/>
      <c r="J10" s="190"/>
      <c r="K10" s="191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8" t="s">
        <v>98</v>
      </c>
      <c r="Q10" s="188"/>
      <c r="R10" s="79">
        <v>2</v>
      </c>
      <c r="S10" s="67"/>
      <c r="T10" s="37"/>
      <c r="U10" s="272" t="s">
        <v>149</v>
      </c>
      <c r="V10" s="283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204">
        <f>VLOOKUP($U$8,'Nilai Syafahi'!$A$4:$Z$43,5,FALSE)</f>
        <v>0</v>
      </c>
      <c r="D11" s="205"/>
      <c r="E11" s="205"/>
      <c r="F11" s="205"/>
      <c r="G11" s="208"/>
      <c r="H11" s="209"/>
      <c r="I11" s="209"/>
      <c r="J11" s="209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8" t="s">
        <v>99</v>
      </c>
      <c r="Q11" s="188"/>
      <c r="R11" s="79">
        <v>3</v>
      </c>
      <c r="S11" s="67"/>
      <c r="T11" s="37"/>
      <c r="U11" s="273"/>
      <c r="V11" s="284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204">
        <f>VLOOKUP($U$8,'Nilai Syafahi'!$A$4:$Z$43,6,FALSE)</f>
        <v>0</v>
      </c>
      <c r="D12" s="205"/>
      <c r="E12" s="205"/>
      <c r="F12" s="205"/>
      <c r="G12" s="208"/>
      <c r="H12" s="209"/>
      <c r="I12" s="209"/>
      <c r="J12" s="209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8" t="s">
        <v>100</v>
      </c>
      <c r="Q12" s="188"/>
      <c r="R12" s="79">
        <v>4</v>
      </c>
      <c r="S12" s="67"/>
      <c r="T12" s="37"/>
      <c r="U12" s="272" t="s">
        <v>150</v>
      </c>
      <c r="V12" s="293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204">
        <f>VLOOKUP($U$8,'Nilai Syafahi'!$A$4:$Z$43,7,FALSE)</f>
        <v>0</v>
      </c>
      <c r="D13" s="205"/>
      <c r="E13" s="205"/>
      <c r="F13" s="205"/>
      <c r="G13" s="208"/>
      <c r="H13" s="209"/>
      <c r="I13" s="209"/>
      <c r="J13" s="209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8" t="s">
        <v>101</v>
      </c>
      <c r="Q13" s="188"/>
      <c r="R13" s="79">
        <v>5</v>
      </c>
      <c r="S13" s="67"/>
      <c r="T13" s="37"/>
      <c r="U13" s="273"/>
      <c r="V13" s="284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204">
        <f>VLOOKUP($U$8,'Nilai Syafahi'!$A$4:$Z$43,8,FALSE)</f>
        <v>0</v>
      </c>
      <c r="D14" s="205"/>
      <c r="E14" s="205"/>
      <c r="F14" s="205"/>
      <c r="G14" s="208"/>
      <c r="H14" s="209"/>
      <c r="I14" s="209"/>
      <c r="J14" s="209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8" t="s">
        <v>102</v>
      </c>
      <c r="Q14" s="188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204">
        <f>VLOOKUP($U$8,'Nilai Syafahi'!$A$4:$Z$43,9,FALSE)</f>
        <v>0</v>
      </c>
      <c r="D15" s="205"/>
      <c r="E15" s="205"/>
      <c r="F15" s="205"/>
      <c r="G15" s="208"/>
      <c r="H15" s="209"/>
      <c r="I15" s="209"/>
      <c r="J15" s="209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8" t="s">
        <v>103</v>
      </c>
      <c r="Q15" s="188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140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75" t="str">
        <f>VLOOKUP(N16,Sheet1!$A$1:$B$93,2)</f>
        <v xml:space="preserve"> </v>
      </c>
      <c r="N16" s="112"/>
      <c r="O16" s="76"/>
      <c r="P16" s="188" t="s">
        <v>104</v>
      </c>
      <c r="Q16" s="188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204">
        <f>VLOOKUP($U$8,'Nilai Syafahi'!$A$4:$Z$43,10,FALSE)</f>
        <v>0</v>
      </c>
      <c r="D17" s="205"/>
      <c r="E17" s="205"/>
      <c r="F17" s="205"/>
      <c r="G17" s="212" t="s">
        <v>63</v>
      </c>
      <c r="H17" s="213"/>
      <c r="I17" s="213"/>
      <c r="J17" s="213"/>
      <c r="K17" s="214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8" t="s">
        <v>105</v>
      </c>
      <c r="Q17" s="188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204">
        <f>VLOOKUP($U$8,'Nilai Syafahi'!$A$4:$Z$43,11,FALSE)</f>
        <v>0</v>
      </c>
      <c r="D18" s="205"/>
      <c r="E18" s="205"/>
      <c r="F18" s="205"/>
      <c r="G18" s="212" t="s">
        <v>177</v>
      </c>
      <c r="H18" s="213" t="s">
        <v>177</v>
      </c>
      <c r="I18" s="213" t="s">
        <v>177</v>
      </c>
      <c r="J18" s="213" t="s">
        <v>177</v>
      </c>
      <c r="K18" s="214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8" t="s">
        <v>106</v>
      </c>
      <c r="Q18" s="188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204">
        <f>VLOOKUP($U$8,'Nilai Syafahi'!$A$4:$Z$43,12,FALSE)</f>
        <v>0</v>
      </c>
      <c r="D19" s="205"/>
      <c r="E19" s="205"/>
      <c r="F19" s="205"/>
      <c r="G19" s="212" t="s">
        <v>85</v>
      </c>
      <c r="H19" s="213"/>
      <c r="I19" s="213"/>
      <c r="J19" s="213"/>
      <c r="K19" s="214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8" t="s">
        <v>107</v>
      </c>
      <c r="Q19" s="188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204">
        <f>VLOOKUP($U$8,'Nilai Syafahi'!$A$4:$Z$43,13,FALSE)</f>
        <v>0</v>
      </c>
      <c r="D20" s="205"/>
      <c r="E20" s="205"/>
      <c r="F20" s="205"/>
      <c r="G20" s="212" t="s">
        <v>265</v>
      </c>
      <c r="H20" s="213"/>
      <c r="I20" s="213"/>
      <c r="J20" s="213"/>
      <c r="K20" s="214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8" t="s">
        <v>108</v>
      </c>
      <c r="Q20" s="188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204">
        <f>VLOOKUP($U$8,'Nilai Syafahi'!$A$4:$Z$43,14,FALSE)</f>
        <v>0</v>
      </c>
      <c r="D21" s="205"/>
      <c r="E21" s="205"/>
      <c r="F21" s="205"/>
      <c r="G21" s="212" t="s">
        <v>86</v>
      </c>
      <c r="H21" s="213"/>
      <c r="I21" s="213"/>
      <c r="J21" s="213"/>
      <c r="K21" s="214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8" t="s">
        <v>109</v>
      </c>
      <c r="Q21" s="188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6" t="s">
        <v>137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8" t="s">
        <v>10</v>
      </c>
      <c r="Q22" s="188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216">
        <f>VLOOKUP($U$8,'Nilai Syafahi'!$A$4:$Z$43,15,FALSE)</f>
        <v>0</v>
      </c>
      <c r="D23" s="216"/>
      <c r="E23" s="216"/>
      <c r="F23" s="216"/>
      <c r="G23" s="285" t="s">
        <v>179</v>
      </c>
      <c r="H23" s="286"/>
      <c r="I23" s="286"/>
      <c r="J23" s="286"/>
      <c r="K23" s="286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8" t="s">
        <v>11</v>
      </c>
      <c r="Q23" s="188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216">
        <f>VLOOKUP($U$8,'Nilai Syafahi'!$A$4:$Z$43,16,FALSE)</f>
        <v>0</v>
      </c>
      <c r="D24" s="216"/>
      <c r="E24" s="216"/>
      <c r="F24" s="216"/>
      <c r="G24" s="222" t="s">
        <v>178</v>
      </c>
      <c r="H24" s="188"/>
      <c r="I24" s="188"/>
      <c r="J24" s="188"/>
      <c r="K24" s="188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8" t="s">
        <v>110</v>
      </c>
      <c r="Q24" s="188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216">
        <f>VLOOKUP($U$8,'Nilai Syafahi'!$A$4:$Z$43,17,FALSE)</f>
        <v>0</v>
      </c>
      <c r="D25" s="216"/>
      <c r="E25" s="216"/>
      <c r="F25" s="216"/>
      <c r="G25" s="222" t="s">
        <v>14</v>
      </c>
      <c r="H25" s="188"/>
      <c r="I25" s="188"/>
      <c r="J25" s="188"/>
      <c r="K25" s="188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8" t="s">
        <v>111</v>
      </c>
      <c r="Q25" s="188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216">
        <f>VLOOKUP($U$8,'Nilai Syafahi'!$A$4:$Z$43,18,FALSE)</f>
        <v>0</v>
      </c>
      <c r="D26" s="216"/>
      <c r="E26" s="216"/>
      <c r="F26" s="216"/>
      <c r="G26" s="222" t="s">
        <v>101</v>
      </c>
      <c r="H26" s="188"/>
      <c r="I26" s="188"/>
      <c r="J26" s="188"/>
      <c r="K26" s="188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8" t="s">
        <v>112</v>
      </c>
      <c r="Q26" s="188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216"/>
      <c r="D27" s="216"/>
      <c r="E27" s="216"/>
      <c r="F27" s="216"/>
      <c r="G27" s="225" t="s">
        <v>180</v>
      </c>
      <c r="H27" s="226"/>
      <c r="I27" s="226"/>
      <c r="J27" s="226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8" t="s">
        <v>113</v>
      </c>
      <c r="Q27" s="188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63">
        <f>VLOOKUP($U$8,'Nilai Syafahi'!$A$4:$Z$43,19,FALSE)</f>
        <v>0</v>
      </c>
      <c r="D28" s="263"/>
      <c r="E28" s="263"/>
      <c r="F28" s="263"/>
      <c r="G28" s="222" t="s">
        <v>17</v>
      </c>
      <c r="H28" s="188"/>
      <c r="I28" s="188"/>
      <c r="J28" s="188"/>
      <c r="K28" s="188"/>
      <c r="L28" s="85">
        <v>56</v>
      </c>
      <c r="M28" s="75" t="str">
        <f>VLOOKUP(N28,Sheet1!$A$1:$B$93,2)</f>
        <v xml:space="preserve"> </v>
      </c>
      <c r="N28" s="112"/>
      <c r="O28" s="76"/>
      <c r="P28" s="188" t="s">
        <v>114</v>
      </c>
      <c r="Q28" s="188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138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8" t="s">
        <v>115</v>
      </c>
      <c r="Q29" s="188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216"/>
      <c r="D30" s="216"/>
      <c r="E30" s="216"/>
      <c r="F30" s="216"/>
      <c r="G30" s="189" t="s">
        <v>19</v>
      </c>
      <c r="H30" s="190"/>
      <c r="I30" s="190"/>
      <c r="J30" s="190"/>
      <c r="K30" s="191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8" t="s">
        <v>116</v>
      </c>
      <c r="Q30" s="188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216"/>
      <c r="D31" s="216"/>
      <c r="E31" s="216"/>
      <c r="F31" s="216"/>
      <c r="G31" s="222" t="s">
        <v>20</v>
      </c>
      <c r="H31" s="188"/>
      <c r="I31" s="188"/>
      <c r="J31" s="188"/>
      <c r="K31" s="223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8" t="s">
        <v>117</v>
      </c>
      <c r="Q31" s="188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24"/>
      <c r="D32" s="224"/>
      <c r="E32" s="224"/>
      <c r="F32" s="224"/>
      <c r="G32" s="222" t="s">
        <v>22</v>
      </c>
      <c r="H32" s="188"/>
      <c r="I32" s="188"/>
      <c r="J32" s="188"/>
      <c r="K32" s="223"/>
      <c r="L32" s="87">
        <v>59</v>
      </c>
      <c r="M32" s="75" t="str">
        <f>VLOOKUP(N32,Sheet1!$A$1:$B$93,2)</f>
        <v xml:space="preserve"> </v>
      </c>
      <c r="N32" s="112"/>
      <c r="O32" s="76"/>
      <c r="P32" s="188" t="s">
        <v>26</v>
      </c>
      <c r="Q32" s="188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24"/>
      <c r="D33" s="224"/>
      <c r="E33" s="224"/>
      <c r="F33" s="224"/>
      <c r="G33" s="217" t="s">
        <v>23</v>
      </c>
      <c r="H33" s="218"/>
      <c r="I33" s="218"/>
      <c r="J33" s="218"/>
      <c r="K33" s="219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8" t="s">
        <v>118</v>
      </c>
      <c r="Q33" s="188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7">
        <f>VLOOKUP($U$8,'Nilai Syafahi'!$A$4:$Z$43,20,FALSE)</f>
        <v>0</v>
      </c>
      <c r="C34" s="278"/>
      <c r="D34" s="278"/>
      <c r="E34" s="278"/>
      <c r="F34" s="278"/>
      <c r="G34" s="278"/>
      <c r="H34" s="278"/>
      <c r="I34" s="278"/>
      <c r="J34" s="278"/>
      <c r="K34" s="185" t="s">
        <v>25</v>
      </c>
      <c r="L34" s="186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8" t="s">
        <v>119</v>
      </c>
      <c r="Q34" s="188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4"/>
      <c r="C35" s="275"/>
      <c r="D35" s="275"/>
      <c r="E35" s="275"/>
      <c r="F35" s="275"/>
      <c r="G35" s="275"/>
      <c r="H35" s="275"/>
      <c r="I35" s="275"/>
      <c r="J35" s="275"/>
      <c r="K35" s="276"/>
      <c r="L35" s="289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8" t="s">
        <v>120</v>
      </c>
      <c r="Q35" s="223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90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8" t="s">
        <v>121</v>
      </c>
      <c r="Q36" s="223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33"/>
      <c r="D37" s="233" t="s">
        <v>31</v>
      </c>
      <c r="E37" s="233"/>
      <c r="F37" s="233"/>
      <c r="G37" s="233"/>
      <c r="H37" s="233"/>
      <c r="I37" s="233"/>
      <c r="J37" s="233"/>
      <c r="K37" s="89" t="s">
        <v>32</v>
      </c>
      <c r="L37" s="290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8" t="s">
        <v>122</v>
      </c>
      <c r="Q37" s="223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8">
        <f>VLOOKUP($U$8,Akhlak!$A$4:$J$43,6,FALSE)</f>
        <v>0</v>
      </c>
      <c r="C38" s="269"/>
      <c r="D38" s="269">
        <f>VLOOKUP($U$8,Akhlak!$A$4:$J$43,5,FALSE)</f>
        <v>0</v>
      </c>
      <c r="E38" s="269"/>
      <c r="F38" s="269"/>
      <c r="G38" s="269"/>
      <c r="H38" s="269"/>
      <c r="I38" s="269"/>
      <c r="J38" s="269"/>
      <c r="K38" s="90">
        <f>VLOOKUP($U$8,Akhlak!$A$4:$J$43,4,FALSE)</f>
        <v>0</v>
      </c>
      <c r="L38" s="290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8" t="s">
        <v>123</v>
      </c>
      <c r="Q38" s="223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290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8" t="s">
        <v>124</v>
      </c>
      <c r="Q39" s="223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0" t="s">
        <v>35</v>
      </c>
      <c r="C40" s="271"/>
      <c r="D40" s="271" t="s">
        <v>36</v>
      </c>
      <c r="E40" s="271"/>
      <c r="F40" s="271"/>
      <c r="G40" s="271"/>
      <c r="H40" s="271"/>
      <c r="I40" s="271"/>
      <c r="J40" s="271"/>
      <c r="K40" s="89" t="s">
        <v>37</v>
      </c>
      <c r="L40" s="290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8" t="s">
        <v>125</v>
      </c>
      <c r="Q40" s="223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2">
        <f>VLOOKUP($U$8,Akhlak!$A$4:$J$43,9,FALSE)</f>
        <v>0</v>
      </c>
      <c r="C41" s="247"/>
      <c r="D41" s="247">
        <f>VLOOKUP($U$8,Akhlak!$A$4:$J$43,8,FALSE)</f>
        <v>0</v>
      </c>
      <c r="E41" s="247"/>
      <c r="F41" s="247"/>
      <c r="G41" s="247"/>
      <c r="H41" s="247"/>
      <c r="I41" s="247"/>
      <c r="J41" s="247"/>
      <c r="K41" s="90">
        <f>VLOOKUP($U$8,Akhlak!$A$4:$J$43,7,FALSE)</f>
        <v>0</v>
      </c>
      <c r="L41" s="290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8" t="s">
        <v>126</v>
      </c>
      <c r="Q41" s="223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0" t="s">
        <v>39</v>
      </c>
      <c r="C42" s="281"/>
      <c r="D42" s="248" t="s">
        <v>40</v>
      </c>
      <c r="E42" s="248"/>
      <c r="F42" s="248"/>
      <c r="G42" s="248"/>
      <c r="H42" s="248"/>
      <c r="I42" s="248"/>
      <c r="J42" s="248"/>
      <c r="K42" s="249"/>
      <c r="L42" s="291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8" t="s">
        <v>127</v>
      </c>
      <c r="Q42" s="223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5">
        <f ca="1">VLOOKUP($U$8,'Nilai Syafahi'!$A$4:$Z$43,25,FALSE)</f>
        <v>1</v>
      </c>
      <c r="C43" s="236"/>
      <c r="D43" s="239" t="e">
        <f>VLOOKUP($U$8,'Nilai Syafahi'!$A$4:$Z$43,24,FALSE)</f>
        <v>#DIV/0!</v>
      </c>
      <c r="E43" s="240"/>
      <c r="F43" s="240"/>
      <c r="G43" s="240"/>
      <c r="H43" s="240"/>
      <c r="I43" s="240"/>
      <c r="J43" s="241"/>
      <c r="K43" s="245">
        <f>VLOOKUP($U$8,'Nilai Syafahi'!$A$4:$Z$43,23,FALSE)</f>
        <v>0</v>
      </c>
      <c r="L43" s="290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8" t="s">
        <v>128</v>
      </c>
      <c r="Q43" s="223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7"/>
      <c r="C44" s="238"/>
      <c r="D44" s="242"/>
      <c r="E44" s="243"/>
      <c r="F44" s="243"/>
      <c r="G44" s="243"/>
      <c r="H44" s="243"/>
      <c r="I44" s="243"/>
      <c r="J44" s="244"/>
      <c r="K44" s="246"/>
      <c r="L44" s="290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8" t="s">
        <v>129</v>
      </c>
      <c r="Q44" s="223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7" t="s">
        <v>43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90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8" t="s">
        <v>130</v>
      </c>
      <c r="Q45" s="223"/>
      <c r="R45" s="79">
        <v>37</v>
      </c>
      <c r="S45" s="65"/>
      <c r="T45" s="1"/>
      <c r="U45" s="1"/>
      <c r="V45" s="253"/>
      <c r="W45" s="253"/>
      <c r="X45" s="253"/>
      <c r="Y45" s="1"/>
      <c r="Z45" s="1"/>
      <c r="AA45" s="1"/>
      <c r="AB45" s="1"/>
    </row>
    <row r="46" spans="2:28" ht="15.65" customHeight="1" x14ac:dyDescent="0.35">
      <c r="B46" s="258">
        <f>VLOOKUP($U$8,Akhlak!$A$4:$J$43,10,FALSE)</f>
        <v>0</v>
      </c>
      <c r="C46" s="259"/>
      <c r="D46" s="259"/>
      <c r="E46" s="259"/>
      <c r="F46" s="259"/>
      <c r="G46" s="259"/>
      <c r="H46" s="259"/>
      <c r="I46" s="259"/>
      <c r="J46" s="259"/>
      <c r="K46" s="260"/>
      <c r="L46" s="290"/>
      <c r="M46" s="75" t="str">
        <f>VLOOKUP(N46,Sheet1!$A$1:$B$93,2)</f>
        <v xml:space="preserve"> </v>
      </c>
      <c r="N46" s="112"/>
      <c r="O46" s="115" t="s">
        <v>46</v>
      </c>
      <c r="P46" s="188" t="s">
        <v>131</v>
      </c>
      <c r="Q46" s="223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1"/>
      <c r="C47" s="199"/>
      <c r="D47" s="199"/>
      <c r="E47" s="199"/>
      <c r="F47" s="199"/>
      <c r="G47" s="199"/>
      <c r="H47" s="199"/>
      <c r="I47" s="199"/>
      <c r="J47" s="199"/>
      <c r="K47" s="262"/>
      <c r="L47" s="290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8" t="s">
        <v>51</v>
      </c>
      <c r="Q47" s="223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20" t="s">
        <v>278</v>
      </c>
      <c r="C48" s="221"/>
      <c r="D48" s="221"/>
      <c r="E48" s="221"/>
      <c r="F48" s="221"/>
      <c r="G48" s="221"/>
      <c r="H48" s="221"/>
      <c r="I48" s="221"/>
      <c r="J48" s="221"/>
      <c r="K48" s="95" t="s">
        <v>181</v>
      </c>
      <c r="L48" s="292"/>
      <c r="M48" s="251">
        <f>VLOOKUP($U$8,'Nilai Tahriri'!$A$2:$AH$41,34,FALSE)</f>
        <v>0</v>
      </c>
      <c r="N48" s="252" t="e">
        <f>VLOOKUP($U$8,'Nilai Tahriri'!$A$2:$AH$41,41,FALSE)</f>
        <v>#REF!</v>
      </c>
      <c r="O48" s="252" t="e">
        <f>VLOOKUP($U$8,'Nilai Tahriri'!$A$2:$AH$41,41,FALSE)</f>
        <v>#REF!</v>
      </c>
      <c r="P48" s="264" t="s">
        <v>25</v>
      </c>
      <c r="Q48" s="264"/>
      <c r="R48" s="265"/>
      <c r="S48" s="65"/>
      <c r="T48" s="1"/>
      <c r="U48" s="1"/>
      <c r="V48" s="1"/>
      <c r="W48" s="1"/>
      <c r="X48" s="1"/>
      <c r="Y48" s="1"/>
      <c r="Z48" s="254"/>
      <c r="AA48" s="254"/>
      <c r="AB48" s="254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87"/>
      <c r="D50" s="187"/>
      <c r="E50" s="187"/>
      <c r="F50" s="187"/>
      <c r="G50" s="187"/>
      <c r="H50" s="187"/>
      <c r="I50" s="187"/>
      <c r="J50" s="187"/>
      <c r="K50" s="187"/>
      <c r="L50" s="101"/>
      <c r="M50" s="234" t="str">
        <f>Biodata!$C$13</f>
        <v>١٦ من رجب سنة ١٤٤٧ ه</v>
      </c>
      <c r="N50" s="234"/>
      <c r="O50" s="234"/>
      <c r="P50" s="234"/>
      <c r="Q50" s="184" t="s">
        <v>47</v>
      </c>
      <c r="R50" s="184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87"/>
      <c r="D51" s="187"/>
      <c r="E51" s="187"/>
      <c r="F51" s="187"/>
      <c r="G51" s="187"/>
      <c r="H51" s="187"/>
      <c r="I51" s="187"/>
      <c r="J51" s="187"/>
      <c r="K51" s="187"/>
      <c r="L51" s="101"/>
      <c r="M51" s="234" t="str">
        <f>Biodata!$C$14</f>
        <v>٠٥ من يناير سنة ٢٠٢٦ م</v>
      </c>
      <c r="N51" s="234"/>
      <c r="O51" s="234"/>
      <c r="P51" s="234"/>
      <c r="Q51" s="184"/>
      <c r="R51" s="184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50" t="s">
        <v>50</v>
      </c>
      <c r="P53" s="250"/>
      <c r="Q53" s="250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27" t="s">
        <v>158</v>
      </c>
      <c r="L54" s="227"/>
      <c r="M54" s="227"/>
      <c r="N54" s="227"/>
      <c r="O54" s="227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15">
        <f>Biodata!$C$19</f>
        <v>0</v>
      </c>
      <c r="P56" s="215"/>
      <c r="Q56" s="215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279" t="str">
        <f>Biodata!$C$16</f>
        <v>كياهى الحاج شهاب المعي</v>
      </c>
      <c r="L58" s="279"/>
      <c r="M58" s="279"/>
      <c r="N58" s="279"/>
      <c r="O58" s="279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a4OGtukFvFaedNm57zHmU5R3dqVaGbSOBr2usqOwSSklqU+AakMrL3ib8pnoL7lzu2BdTl4Bo7q6mVL+9wCEfw==" saltValue="Aw1RXlXreq88A1OxtcHEmw==" spinCount="100000" sheet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أ للبنين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ABDUL HADI RIZKI</v>
      </c>
      <c r="C6" s="56" t="str">
        <f>'Data Siswa'!C2</f>
        <v>238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AHMAD ALI AL - MUZAKKY</v>
      </c>
      <c r="C7" s="56" t="str">
        <f>'Data Siswa'!C3</f>
        <v>239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AHMAD SAFI'I ALMUKTI</v>
      </c>
      <c r="C8" s="56" t="str">
        <f>'Data Siswa'!C4</f>
        <v>240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AHMAD UBAEDILAH</v>
      </c>
      <c r="C9" s="56" t="str">
        <f>'Data Siswa'!C5</f>
        <v>241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AQBILL FATTIH AL ADHA</v>
      </c>
      <c r="C10" s="56" t="str">
        <f>'Data Siswa'!C6</f>
        <v>242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ARI REDZEKHY SYAPUTRA</v>
      </c>
      <c r="C11" s="56" t="str">
        <f>'Data Siswa'!C7</f>
        <v>243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AZRILHAMDI KAUSAR AVICENNA</v>
      </c>
      <c r="C12" s="56" t="str">
        <f>'Data Siswa'!C8</f>
        <v>244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BANYU HUSODO AJI RUDITO</v>
      </c>
      <c r="C13" s="56" t="str">
        <f>'Data Siswa'!C9</f>
        <v>245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DWIKA FAIRUZ AL GHIFFARI</v>
      </c>
      <c r="C14" s="56" t="str">
        <f>'Data Siswa'!C10</f>
        <v>246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FATA RAJA ASROF</v>
      </c>
      <c r="C15" s="56" t="str">
        <f>'Data Siswa'!C11</f>
        <v>247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HARIZQY SHOBIRIN HAMID</v>
      </c>
      <c r="C16" s="56" t="str">
        <f>'Data Siswa'!C12</f>
        <v>248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KHOIRUL AL FARUQ ISMAIL</v>
      </c>
      <c r="C17" s="56" t="str">
        <f>'Data Siswa'!C13</f>
        <v>249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MUHAMAD HAIKAL RAMADHAN</v>
      </c>
      <c r="C18" s="56" t="str">
        <f>'Data Siswa'!C14</f>
        <v>250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MUHAMAD ROFFI SHOFAUL WARIS</v>
      </c>
      <c r="C19" s="56" t="str">
        <f>'Data Siswa'!C15</f>
        <v>251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MUHAMMAD FADLAN</v>
      </c>
      <c r="C20" s="56" t="str">
        <f>'Data Siswa'!C16</f>
        <v>252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MUHAMMAD HERLI FIRNANDES</v>
      </c>
      <c r="C21" s="56" t="str">
        <f>'Data Siswa'!C17</f>
        <v>253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RADITYA AHNAF ALKIANDRA</v>
      </c>
      <c r="C22" s="56" t="str">
        <f>'Data Siswa'!C18</f>
        <v>254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RAFIF ALMER GHANI</v>
      </c>
      <c r="C23" s="56" t="str">
        <f>'Data Siswa'!C19</f>
        <v>255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RIZIEQ NUR FADHILAH</v>
      </c>
      <c r="C24" s="56" t="str">
        <f>'Data Siswa'!C20</f>
        <v>256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 t="str">
        <f>'Data Siswa'!B21</f>
        <v>SHEEHAN FAVIAN ASFAR</v>
      </c>
      <c r="C25" s="56" t="str">
        <f>'Data Siswa'!C21</f>
        <v>257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 t="str">
        <f>'Data Siswa'!B22</f>
        <v>TAUFIK RAMADHANI</v>
      </c>
      <c r="C26" s="56" t="str">
        <f>'Data Siswa'!C22</f>
        <v>258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 t="str">
        <f>'Data Siswa'!B23</f>
        <v>YUSUF ISKANDAR</v>
      </c>
      <c r="C27" s="56" t="str">
        <f>'Data Siswa'!C23</f>
        <v>259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>
        <f>'Data Siswa'!B24</f>
        <v>0</v>
      </c>
      <c r="C28" s="56">
        <f>'Data Siswa'!C24</f>
        <v>0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>
        <f>'Data Siswa'!B25</f>
        <v>0</v>
      </c>
      <c r="C29" s="56">
        <f>'Data Siswa'!C25</f>
        <v>0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>
        <f>'Data Siswa'!B26</f>
        <v>0</v>
      </c>
      <c r="C30" s="56">
        <f>'Data Siswa'!C26</f>
        <v>0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2025-12-11T16:56:26Z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