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4\"/>
    </mc:Choice>
  </mc:AlternateContent>
  <xr:revisionPtr revIDLastSave="0" documentId="13_ncr:1_{EFF3D90A-4A4C-44DA-A916-2D50522BB1BA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7" l="1"/>
  <c r="AI3" i="4"/>
  <c r="AI2" i="4"/>
  <c r="AH2" i="4"/>
  <c r="N47" i="7"/>
  <c r="M47" i="7" s="1"/>
  <c r="N45" i="7"/>
  <c r="W4" i="5"/>
  <c r="D6" i="10" s="1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X43" i="5"/>
  <c r="E45" i="10" s="1"/>
  <c r="U43" i="5"/>
  <c r="T43" i="5"/>
  <c r="C43" i="5"/>
  <c r="B43" i="5"/>
  <c r="A43" i="5"/>
  <c r="X42" i="5"/>
  <c r="E44" i="10" s="1"/>
  <c r="U42" i="5"/>
  <c r="T42" i="5"/>
  <c r="C42" i="5"/>
  <c r="B42" i="5"/>
  <c r="A42" i="5"/>
  <c r="X41" i="5"/>
  <c r="G43" i="10" s="1"/>
  <c r="U41" i="5"/>
  <c r="T41" i="5"/>
  <c r="C41" i="5"/>
  <c r="B41" i="5"/>
  <c r="A41" i="5"/>
  <c r="X40" i="5"/>
  <c r="G42" i="10" s="1"/>
  <c r="U40" i="5"/>
  <c r="T40" i="5"/>
  <c r="C40" i="5"/>
  <c r="B40" i="5"/>
  <c r="A40" i="5"/>
  <c r="X39" i="5"/>
  <c r="E41" i="10" s="1"/>
  <c r="U39" i="5"/>
  <c r="T39" i="5"/>
  <c r="C39" i="5"/>
  <c r="B39" i="5"/>
  <c r="A39" i="5"/>
  <c r="X38" i="5"/>
  <c r="E40" i="10" s="1"/>
  <c r="U38" i="5"/>
  <c r="T38" i="5"/>
  <c r="C38" i="5"/>
  <c r="B38" i="5"/>
  <c r="A38" i="5"/>
  <c r="X37" i="5"/>
  <c r="G39" i="10" s="1"/>
  <c r="U37" i="5"/>
  <c r="T37" i="5"/>
  <c r="C37" i="5"/>
  <c r="B37" i="5"/>
  <c r="A37" i="5"/>
  <c r="X36" i="5"/>
  <c r="G38" i="10" s="1"/>
  <c r="U36" i="5"/>
  <c r="T36" i="5"/>
  <c r="C36" i="5"/>
  <c r="B36" i="5"/>
  <c r="A36" i="5"/>
  <c r="X35" i="5"/>
  <c r="E37" i="10" s="1"/>
  <c r="U35" i="5"/>
  <c r="T35" i="5"/>
  <c r="C35" i="5"/>
  <c r="B35" i="5"/>
  <c r="A35" i="5"/>
  <c r="X34" i="5"/>
  <c r="E36" i="10" s="1"/>
  <c r="U34" i="5"/>
  <c r="T34" i="5"/>
  <c r="C34" i="5"/>
  <c r="B34" i="5"/>
  <c r="A34" i="5"/>
  <c r="X33" i="5"/>
  <c r="E35" i="10" s="1"/>
  <c r="U33" i="5"/>
  <c r="T33" i="5"/>
  <c r="C33" i="5"/>
  <c r="B33" i="5"/>
  <c r="A33" i="5"/>
  <c r="X32" i="5"/>
  <c r="G34" i="10" s="1"/>
  <c r="U32" i="5"/>
  <c r="T32" i="5"/>
  <c r="C32" i="5"/>
  <c r="B32" i="5"/>
  <c r="A32" i="5"/>
  <c r="X31" i="5"/>
  <c r="E33" i="10" s="1"/>
  <c r="U31" i="5"/>
  <c r="T31" i="5"/>
  <c r="C31" i="5"/>
  <c r="B31" i="5"/>
  <c r="A31" i="5"/>
  <c r="X30" i="5"/>
  <c r="E32" i="10" s="1"/>
  <c r="U30" i="5"/>
  <c r="T30" i="5"/>
  <c r="C30" i="5"/>
  <c r="B30" i="5"/>
  <c r="A30" i="5"/>
  <c r="X29" i="5"/>
  <c r="G31" i="10" s="1"/>
  <c r="U29" i="5"/>
  <c r="T29" i="5"/>
  <c r="C29" i="5"/>
  <c r="B29" i="5"/>
  <c r="A29" i="5"/>
  <c r="X28" i="5"/>
  <c r="G30" i="10" s="1"/>
  <c r="U28" i="5"/>
  <c r="T28" i="5"/>
  <c r="C28" i="5"/>
  <c r="B28" i="5"/>
  <c r="A28" i="5"/>
  <c r="X27" i="5"/>
  <c r="E29" i="10" s="1"/>
  <c r="U27" i="5"/>
  <c r="T27" i="5"/>
  <c r="C27" i="5"/>
  <c r="B27" i="5"/>
  <c r="A27" i="5"/>
  <c r="X26" i="5"/>
  <c r="E28" i="10" s="1"/>
  <c r="U26" i="5"/>
  <c r="T26" i="5"/>
  <c r="C26" i="5"/>
  <c r="B26" i="5"/>
  <c r="A26" i="5"/>
  <c r="X25" i="5"/>
  <c r="G27" i="10" s="1"/>
  <c r="U25" i="5"/>
  <c r="T25" i="5"/>
  <c r="C25" i="5"/>
  <c r="B25" i="5"/>
  <c r="A25" i="5"/>
  <c r="X24" i="5"/>
  <c r="G26" i="10" s="1"/>
  <c r="U24" i="5"/>
  <c r="T24" i="5"/>
  <c r="C24" i="5"/>
  <c r="B24" i="5"/>
  <c r="A24" i="5"/>
  <c r="X23" i="5"/>
  <c r="E25" i="10" s="1"/>
  <c r="U23" i="5"/>
  <c r="T23" i="5"/>
  <c r="C23" i="5"/>
  <c r="B23" i="5"/>
  <c r="A23" i="5"/>
  <c r="X22" i="5"/>
  <c r="E24" i="10" s="1"/>
  <c r="U22" i="5"/>
  <c r="T22" i="5"/>
  <c r="C22" i="5"/>
  <c r="B22" i="5"/>
  <c r="A22" i="5"/>
  <c r="X21" i="5"/>
  <c r="E23" i="10" s="1"/>
  <c r="U21" i="5"/>
  <c r="T21" i="5"/>
  <c r="C21" i="5"/>
  <c r="B21" i="5"/>
  <c r="A21" i="5"/>
  <c r="X20" i="5"/>
  <c r="G22" i="10" s="1"/>
  <c r="U20" i="5"/>
  <c r="T20" i="5"/>
  <c r="C20" i="5"/>
  <c r="B20" i="5"/>
  <c r="A20" i="5"/>
  <c r="X19" i="5"/>
  <c r="E21" i="10" s="1"/>
  <c r="U19" i="5"/>
  <c r="T19" i="5"/>
  <c r="C19" i="5"/>
  <c r="B19" i="5"/>
  <c r="A19" i="5"/>
  <c r="X18" i="5"/>
  <c r="E20" i="10" s="1"/>
  <c r="U18" i="5"/>
  <c r="T18" i="5"/>
  <c r="C18" i="5"/>
  <c r="B18" i="5"/>
  <c r="A18" i="5"/>
  <c r="X17" i="5"/>
  <c r="E19" i="10" s="1"/>
  <c r="U17" i="5"/>
  <c r="T17" i="5"/>
  <c r="C17" i="5"/>
  <c r="B17" i="5"/>
  <c r="A17" i="5"/>
  <c r="X16" i="5"/>
  <c r="G18" i="10" s="1"/>
  <c r="U16" i="5"/>
  <c r="T16" i="5"/>
  <c r="C16" i="5"/>
  <c r="B16" i="5"/>
  <c r="A16" i="5"/>
  <c r="X15" i="5"/>
  <c r="E17" i="10" s="1"/>
  <c r="U15" i="5"/>
  <c r="T15" i="5"/>
  <c r="C15" i="5"/>
  <c r="B15" i="5"/>
  <c r="A15" i="5"/>
  <c r="X14" i="5"/>
  <c r="E16" i="10" s="1"/>
  <c r="U14" i="5"/>
  <c r="T14" i="5"/>
  <c r="C14" i="5"/>
  <c r="B14" i="5"/>
  <c r="A14" i="5"/>
  <c r="X13" i="5"/>
  <c r="E15" i="10" s="1"/>
  <c r="U13" i="5"/>
  <c r="T13" i="5"/>
  <c r="C13" i="5"/>
  <c r="B13" i="5"/>
  <c r="A13" i="5"/>
  <c r="X12" i="5"/>
  <c r="G14" i="10" s="1"/>
  <c r="U12" i="5"/>
  <c r="T12" i="5"/>
  <c r="C12" i="5"/>
  <c r="B12" i="5"/>
  <c r="A12" i="5"/>
  <c r="X11" i="5"/>
  <c r="E13" i="10" s="1"/>
  <c r="U11" i="5"/>
  <c r="T11" i="5"/>
  <c r="C11" i="5"/>
  <c r="B11" i="5"/>
  <c r="A11" i="5"/>
  <c r="X10" i="5"/>
  <c r="E12" i="10" s="1"/>
  <c r="U10" i="5"/>
  <c r="T10" i="5"/>
  <c r="C10" i="5"/>
  <c r="B10" i="5"/>
  <c r="A10" i="5"/>
  <c r="X9" i="5"/>
  <c r="G11" i="10" s="1"/>
  <c r="U9" i="5"/>
  <c r="T9" i="5"/>
  <c r="C9" i="5"/>
  <c r="B9" i="5"/>
  <c r="A9" i="5"/>
  <c r="X8" i="5"/>
  <c r="G10" i="10" s="1"/>
  <c r="U8" i="5"/>
  <c r="T8" i="5"/>
  <c r="C8" i="5"/>
  <c r="B8" i="5"/>
  <c r="A8" i="5"/>
  <c r="X7" i="5"/>
  <c r="E9" i="10" s="1"/>
  <c r="U7" i="5"/>
  <c r="T7" i="5"/>
  <c r="C7" i="5"/>
  <c r="B7" i="5"/>
  <c r="A7" i="5"/>
  <c r="X6" i="5"/>
  <c r="E8" i="10" s="1"/>
  <c r="U6" i="5"/>
  <c r="T6" i="5"/>
  <c r="C6" i="5"/>
  <c r="B6" i="5"/>
  <c r="A6" i="5"/>
  <c r="X5" i="5"/>
  <c r="E7" i="10" s="1"/>
  <c r="U5" i="5"/>
  <c r="T5" i="5"/>
  <c r="C5" i="5"/>
  <c r="B5" i="5"/>
  <c r="A5" i="5"/>
  <c r="X4" i="5"/>
  <c r="G6" i="10" s="1"/>
  <c r="U4" i="5"/>
  <c r="T4" i="5"/>
  <c r="C4" i="5"/>
  <c r="B4" i="5"/>
  <c r="A4" i="5"/>
  <c r="C26" i="7" s="1"/>
  <c r="B26" i="7" s="1"/>
  <c r="AI41" i="4"/>
  <c r="AH41" i="4"/>
  <c r="C41" i="4"/>
  <c r="B41" i="4"/>
  <c r="A41" i="4"/>
  <c r="AI40" i="4"/>
  <c r="AH40" i="4"/>
  <c r="W42" i="5" s="1"/>
  <c r="D44" i="10" s="1"/>
  <c r="C40" i="4"/>
  <c r="B40" i="4"/>
  <c r="A40" i="4"/>
  <c r="AI39" i="4"/>
  <c r="AH39" i="4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 s="1"/>
  <c r="D40" i="10" s="1"/>
  <c r="C36" i="4"/>
  <c r="B36" i="4"/>
  <c r="A36" i="4"/>
  <c r="AI35" i="4"/>
  <c r="AH35" i="4"/>
  <c r="C35" i="4"/>
  <c r="B35" i="4"/>
  <c r="A35" i="4"/>
  <c r="AI34" i="4"/>
  <c r="AH34" i="4"/>
  <c r="W36" i="5" s="1"/>
  <c r="D38" i="10" s="1"/>
  <c r="C34" i="4"/>
  <c r="B34" i="4"/>
  <c r="A34" i="4"/>
  <c r="AI33" i="4"/>
  <c r="AH33" i="4"/>
  <c r="C33" i="4"/>
  <c r="B33" i="4"/>
  <c r="A33" i="4"/>
  <c r="AI32" i="4"/>
  <c r="AH32" i="4"/>
  <c r="W34" i="5" s="1"/>
  <c r="D36" i="10" s="1"/>
  <c r="C32" i="4"/>
  <c r="B32" i="4"/>
  <c r="A32" i="4"/>
  <c r="AI31" i="4"/>
  <c r="AH31" i="4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 s="1"/>
  <c r="D32" i="10" s="1"/>
  <c r="C28" i="4"/>
  <c r="B28" i="4"/>
  <c r="A28" i="4"/>
  <c r="AI27" i="4"/>
  <c r="AH27" i="4"/>
  <c r="C27" i="4"/>
  <c r="B27" i="4"/>
  <c r="A27" i="4"/>
  <c r="AI26" i="4"/>
  <c r="AH26" i="4"/>
  <c r="W28" i="5" s="1"/>
  <c r="D30" i="10" s="1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 s="1"/>
  <c r="D22" i="10" s="1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W12" i="5" s="1"/>
  <c r="D14" i="10" s="1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C4" i="4"/>
  <c r="B4" i="4"/>
  <c r="A4" i="4"/>
  <c r="AH3" i="4"/>
  <c r="C3" i="4"/>
  <c r="B3" i="4"/>
  <c r="A3" i="4"/>
  <c r="C2" i="4"/>
  <c r="B2" i="4"/>
  <c r="A2" i="4"/>
  <c r="N48" i="7" s="1"/>
  <c r="B4" i="2"/>
  <c r="M3" i="7" s="1"/>
  <c r="B1" i="7" l="1"/>
  <c r="N40" i="7"/>
  <c r="M40" i="7" s="1"/>
  <c r="N41" i="7"/>
  <c r="M41" i="7" s="1"/>
  <c r="N42" i="7"/>
  <c r="M42" i="7" s="1"/>
  <c r="N43" i="7"/>
  <c r="M43" i="7" s="1"/>
  <c r="W17" i="5"/>
  <c r="D19" i="10" s="1"/>
  <c r="W33" i="5"/>
  <c r="D35" i="10" s="1"/>
  <c r="W41" i="5"/>
  <c r="D43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K43" i="7" s="1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M45" i="7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Y43" i="5" l="1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Y16" i="5" a="1"/>
  <c r="Y16" i="5" s="1"/>
  <c r="F18" i="10" s="1"/>
  <c r="Y12" i="5" a="1"/>
  <c r="Y12" i="5" s="1"/>
  <c r="F14" i="10" s="1"/>
  <c r="F6" i="10" l="1"/>
  <c r="B43" i="7"/>
</calcChain>
</file>

<file path=xl/sharedStrings.xml><?xml version="1.0" encoding="utf-8"?>
<sst xmlns="http://schemas.openxmlformats.org/spreadsheetml/2006/main" count="460" uniqueCount="328">
  <si>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</si>
  <si>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</si>
  <si>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</si>
  <si>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</si>
  <si>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</si>
  <si>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</si>
  <si>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</si>
  <si>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</si>
  <si>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</si>
  <si>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</si>
  <si>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</si>
  <si>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</si>
  <si>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</si>
  <si>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</si>
  <si>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</si>
  <si>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</si>
  <si>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</si>
  <si>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</si>
  <si>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</si>
  <si>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</si>
  <si>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</si>
  <si>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</si>
  <si>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</si>
  <si>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</si>
  <si>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</si>
  <si>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</si>
  <si>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</si>
  <si>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</si>
  <si>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</si>
  <si>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</si>
  <si>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</si>
  <si>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</si>
  <si>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</si>
  <si>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</si>
  <si>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</si>
  <si>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</si>
  <si>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</si>
  <si>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</si>
  <si>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</si>
  <si>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</si>
  <si>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</si>
  <si>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</si>
  <si>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</si>
  <si>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</si>
  <si>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</si>
  <si>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</si>
  <si>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</si>
  <si>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</si>
  <si>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</si>
  <si>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</si>
  <si>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</si>
  <si>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</si>
  <si>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</si>
  <si>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</si>
  <si>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</si>
  <si>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</si>
  <si>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</si>
  <si>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</si>
  <si>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</si>
  <si>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</si>
  <si>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</si>
  <si>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</si>
  <si>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</si>
  <si>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</si>
  <si>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</si>
  <si>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</si>
  <si>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</si>
  <si>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</si>
  <si>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</si>
  <si>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</si>
  <si>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</si>
  <si>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</si>
  <si>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</si>
  <si>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</si>
  <si>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</si>
  <si>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</si>
  <si>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</si>
  <si>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</si>
  <si>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</si>
  <si>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</si>
  <si>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</si>
  <si>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</si>
  <si>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</si>
  <si>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</si>
  <si>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</si>
  <si>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</si>
  <si>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</si>
  <si>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</si>
  <si>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</si>
  <si>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</si>
  <si>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</si>
  <si>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</si>
  <si>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</si>
  <si>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</si>
  <si>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</si>
  <si>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</si>
  <si>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</si>
  <si>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</si>
  <si>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</si>
  <si>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</si>
  <si>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</si>
  <si>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</si>
  <si>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</si>
  <si>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</si>
  <si>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</si>
  <si>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</si>
  <si>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</si>
  <si>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</si>
  <si>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</si>
  <si>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</si>
  <si>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</si>
  <si>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</si>
  <si>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</si>
  <si>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</si>
  <si>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</si>
  <si>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</si>
  <si>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</si>
  <si>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</si>
  <si>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</si>
  <si>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</si>
  <si>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</si>
  <si>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</si>
  <si>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</si>
  <si>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</si>
  <si>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</si>
  <si>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</si>
  <si>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</si>
  <si>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</si>
  <si>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</si>
  <si>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</si>
  <si>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</si>
  <si>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</si>
  <si>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</si>
  <si>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</si>
  <si>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</si>
  <si>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</si>
  <si>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</si>
  <si>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</si>
  <si>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</si>
  <si>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</si>
  <si>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</si>
  <si>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</si>
  <si>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</si>
  <si>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</si>
  <si>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</si>
  <si>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</si>
  <si>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</si>
  <si>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</si>
  <si>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</si>
  <si>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</si>
  <si>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</si>
  <si>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</si>
  <si>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</si>
  <si>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</si>
  <si>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</si>
  <si>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</si>
  <si>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</si>
  <si>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</si>
  <si>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</si>
  <si>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</si>
  <si>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</si>
  <si>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</si>
  <si>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</si>
  <si>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</si>
  <si>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</si>
  <si>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</si>
  <si>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</si>
  <si>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</si>
  <si>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</si>
  <si>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</si>
  <si>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</si>
  <si>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</si>
  <si>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</si>
  <si>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</si>
  <si>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</si>
  <si>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</si>
  <si>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</si>
  <si>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</si>
  <si>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</si>
  <si>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</si>
  <si>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</si>
  <si>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</si>
  <si>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</si>
  <si>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</si>
  <si>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</si>
  <si>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</si>
  <si>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</si>
  <si>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</si>
  <si>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</si>
  <si>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</si>
  <si>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</si>
  <si>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</si>
  <si>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</si>
  <si>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</si>
  <si>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</si>
  <si>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</si>
  <si>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</si>
  <si>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</si>
  <si>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</si>
  <si>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</si>
  <si>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</si>
  <si>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</si>
  <si>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</si>
  <si>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</si>
  <si>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</si>
  <si>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</si>
  <si>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</si>
  <si>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</si>
  <si>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</si>
  <si>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</si>
  <si>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</si>
  <si>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</si>
  <si>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</si>
  <si>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</si>
  <si>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</si>
  <si>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</si>
  <si>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</si>
  <si>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</si>
  <si>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</si>
  <si>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</si>
  <si>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</si>
  <si>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</si>
  <si>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</si>
  <si>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</si>
  <si>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</si>
  <si>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</si>
  <si>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</si>
  <si>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</si>
  <si>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</si>
  <si>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</si>
  <si>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</si>
  <si>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</si>
  <si>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</si>
  <si>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</si>
  <si>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</si>
  <si>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</si>
  <si>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</si>
  <si>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</si>
  <si>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</si>
  <si>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</si>
  <si>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</si>
  <si>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</si>
  <si>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</si>
  <si>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</si>
  <si>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</si>
  <si>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</si>
  <si>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</si>
  <si>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</si>
  <si>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</si>
  <si>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</si>
  <si>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</si>
  <si>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</si>
  <si>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</si>
  <si>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</si>
  <si>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</si>
  <si>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</si>
  <si>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</si>
  <si>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</si>
  <si>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</si>
  <si>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</si>
  <si>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</si>
  <si>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</si>
  <si>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</si>
  <si>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</si>
  <si>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</si>
  <si>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</si>
  <si>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</si>
  <si>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</si>
  <si>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</si>
  <si>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</si>
  <si>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</si>
  <si>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</si>
  <si>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</si>
  <si>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</si>
  <si>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</si>
  <si>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</si>
  <si>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</si>
  <si>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</si>
  <si>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</si>
  <si>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</si>
  <si>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</si>
  <si>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</si>
  <si>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</si>
  <si>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</si>
  <si>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</si>
  <si>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</si>
  <si>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</si>
  <si>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</si>
  <si>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</si>
  <si>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</si>
  <si>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</si>
  <si>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</si>
  <si>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</si>
  <si>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</si>
  <si>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</si>
  <si>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</si>
  <si>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</si>
  <si>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</si>
  <si>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</si>
  <si>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</si>
  <si>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</si>
  <si>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</si>
  <si>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</si>
  <si>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</si>
  <si>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</si>
  <si>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</si>
  <si>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</si>
  <si>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ALIKA NURIN SACIKA PUTRI</t>
  </si>
  <si>
    <t>ATUT HASYAH</t>
  </si>
  <si>
    <t>AULIATUZZAHRAH</t>
  </si>
  <si>
    <t>AULYA RAMADHANI SAEPUDIN</t>
  </si>
  <si>
    <t>MUTIARA</t>
  </si>
  <si>
    <t>NAZYA MARWAH SHAKIB</t>
  </si>
  <si>
    <t>NILAM EKY CAHYANI</t>
  </si>
  <si>
    <t>RISKA RAMADANI</t>
  </si>
  <si>
    <t>SHAFA TRI NURAINI</t>
  </si>
  <si>
    <t>SHINTA ARUM NANDANA PUTRI</t>
  </si>
  <si>
    <t>SITI ALIFATUL HUSNA</t>
  </si>
  <si>
    <t>SITI BARA ATUL ADZRA</t>
  </si>
  <si>
    <t>SITI NUR ALFIYAH</t>
  </si>
  <si>
    <t>SITI ROHMAH NUR'AZIZAH</t>
  </si>
  <si>
    <t>SITI SULISTIAWATI</t>
  </si>
  <si>
    <t>UMI MARIAM AL ROSYIDAH</t>
  </si>
  <si>
    <t>UMMY FAATIHATUSSAUMAH</t>
  </si>
  <si>
    <t>YULIYANTI</t>
  </si>
  <si>
    <t>ZAVIRA AZHARA KIRANI</t>
  </si>
  <si>
    <t>ZULFA NURLAILAH</t>
  </si>
  <si>
    <t>الرابع ج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</si>
</sst>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8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46" fillId="0" borderId="0" xfId="0" applyFont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165" fontId="17" fillId="0" borderId="7" xfId="0" applyNumberFormat="1" applyFont="1" applyBorder="1" applyAlignment="1">
      <alignment horizontal="center" vertical="center"/>
    </xf>
    <xf numFmtId="0" fontId="16" fillId="0" borderId="0" xfId="0" applyFont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22" fillId="0" borderId="0" xfId="0" applyFont="1">
      <alignment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167" fontId="16" fillId="0" borderId="0" xfId="0" applyNumberFormat="1" applyFont="1" applyAlignment="1">
      <alignment horizontal="right" vertical="center" readingOrder="2"/>
    </xf>
    <xf numFmtId="164" fontId="16" fillId="0" borderId="5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7" xfId="0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3" fillId="0" borderId="0" xfId="0" applyFont="1" applyAlignment="1">
      <alignment horizontal="center" vertical="center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584200</xdr:colOff>
          <xdr:row>7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zoomScale="103" workbookViewId="0">
      <selection activeCell="C6" sqref="C6:G6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40" t="s">
        <v>171</v>
      </c>
      <c r="D1" s="140"/>
      <c r="E1" s="140"/>
      <c r="F1" s="140"/>
      <c r="G1" s="140"/>
    </row>
    <row r="2" spans="1:12" x14ac:dyDescent="0.35">
      <c r="C2" s="140"/>
      <c r="D2" s="140"/>
      <c r="E2" s="140"/>
      <c r="F2" s="140"/>
      <c r="G2" s="140"/>
    </row>
    <row r="3" spans="1:12" ht="7.5" customHeight="1" x14ac:dyDescent="0.35">
      <c r="C3" s="144"/>
      <c r="D3" s="145"/>
      <c r="E3" s="145"/>
      <c r="F3" s="145"/>
      <c r="G3" s="146"/>
    </row>
    <row r="4" spans="1:12" ht="21" x14ac:dyDescent="0.35">
      <c r="A4" s="1" t="s">
        <v>94</v>
      </c>
      <c r="B4" s="1" t="str">
        <f>CONCATENATE(F4," ",E4," ",C4)</f>
        <v>الصف  : الرابع ج للبنات</v>
      </c>
      <c r="C4" s="133" t="s">
        <v>327</v>
      </c>
      <c r="D4" s="133"/>
      <c r="E4" s="133" t="s">
        <v>152</v>
      </c>
      <c r="F4" s="2" t="s">
        <v>151</v>
      </c>
      <c r="G4" s="132">
        <v>1</v>
      </c>
    </row>
    <row r="5" spans="1:12" x14ac:dyDescent="0.35">
      <c r="C5" s="133"/>
      <c r="D5" s="133"/>
      <c r="E5" s="133"/>
      <c r="F5" s="3" t="s">
        <v>156</v>
      </c>
      <c r="G5" s="132"/>
    </row>
    <row r="6" spans="1:12" ht="7" customHeight="1" x14ac:dyDescent="0.35">
      <c r="C6" s="136"/>
      <c r="D6" s="136"/>
      <c r="E6" s="136"/>
      <c r="F6" s="136"/>
      <c r="G6" s="136"/>
    </row>
    <row r="7" spans="1:12" ht="21" x14ac:dyDescent="0.35">
      <c r="A7" s="116" t="s">
        <v>94</v>
      </c>
      <c r="B7" s="117" t="str">
        <f>CONCATENATE(F7," ",E7," ",C7)</f>
        <v>الفصل الدراسي : الأول</v>
      </c>
      <c r="C7" s="142" t="s">
        <v>278</v>
      </c>
      <c r="D7" s="142"/>
      <c r="E7" s="134" t="s">
        <v>152</v>
      </c>
      <c r="F7" s="49" t="s">
        <v>163</v>
      </c>
      <c r="G7" s="138">
        <v>2</v>
      </c>
    </row>
    <row r="8" spans="1:12" ht="21.65" customHeight="1" x14ac:dyDescent="0.35">
      <c r="A8" s="117"/>
      <c r="B8" s="117"/>
      <c r="C8" s="142"/>
      <c r="D8" s="142"/>
      <c r="E8" s="134"/>
      <c r="F8" s="50" t="s">
        <v>164</v>
      </c>
      <c r="G8" s="138"/>
    </row>
    <row r="9" spans="1:12" ht="7" customHeight="1" x14ac:dyDescent="0.35">
      <c r="A9" s="117"/>
      <c r="B9" s="117"/>
      <c r="C9" s="135"/>
      <c r="D9" s="135"/>
      <c r="E9" s="135"/>
      <c r="F9" s="135"/>
      <c r="G9" s="135"/>
    </row>
    <row r="10" spans="1:12" ht="26.5" customHeight="1" x14ac:dyDescent="0.5">
      <c r="A10" s="117" t="s">
        <v>94</v>
      </c>
      <c r="B10" s="117" t="str">
        <f>CONCATENATE(F10," : ")</f>
        <v xml:space="preserve">العام الدراسي : </v>
      </c>
      <c r="C10" s="137" t="s">
        <v>282</v>
      </c>
      <c r="D10" s="137"/>
      <c r="E10" s="134" t="s">
        <v>152</v>
      </c>
      <c r="F10" s="51" t="s">
        <v>153</v>
      </c>
      <c r="G10" s="138">
        <v>3</v>
      </c>
    </row>
    <row r="11" spans="1:12" ht="26.15" customHeight="1" x14ac:dyDescent="0.35">
      <c r="A11" s="117"/>
      <c r="B11" s="118" t="str">
        <f>CONCATENATE(C10," ","م")</f>
        <v>٢٠٢٥ - ٢٠٢٦ م</v>
      </c>
      <c r="C11" s="141" t="s">
        <v>283</v>
      </c>
      <c r="D11" s="141"/>
      <c r="E11" s="134"/>
      <c r="F11" s="50" t="s">
        <v>155</v>
      </c>
      <c r="G11" s="138"/>
    </row>
    <row r="12" spans="1:12" ht="6.65" customHeight="1" x14ac:dyDescent="0.35">
      <c r="A12" s="117"/>
      <c r="B12" s="118" t="str">
        <f>CONCATENATE(C11," ","ه")</f>
        <v>١٤٤٦ - ١٤٤٧ ه</v>
      </c>
      <c r="C12" s="135"/>
      <c r="D12" s="135"/>
      <c r="E12" s="135"/>
      <c r="F12" s="135"/>
      <c r="G12" s="135"/>
    </row>
    <row r="13" spans="1:12" ht="21" x14ac:dyDescent="0.5">
      <c r="A13" s="117"/>
      <c r="B13" s="117"/>
      <c r="C13" s="147" t="s">
        <v>284</v>
      </c>
      <c r="D13" s="148"/>
      <c r="E13" s="134" t="s">
        <v>152</v>
      </c>
      <c r="F13" s="51" t="s">
        <v>154</v>
      </c>
      <c r="G13" s="138">
        <v>4</v>
      </c>
      <c r="K13" s="6"/>
    </row>
    <row r="14" spans="1:12" ht="22.5" customHeight="1" x14ac:dyDescent="0.35">
      <c r="A14" s="117"/>
      <c r="B14" s="117"/>
      <c r="C14" s="148" t="s">
        <v>285</v>
      </c>
      <c r="D14" s="148"/>
      <c r="E14" s="134"/>
      <c r="F14" s="50" t="s">
        <v>157</v>
      </c>
      <c r="G14" s="138"/>
      <c r="K14" s="6"/>
    </row>
    <row r="15" spans="1:12" ht="6" customHeight="1" x14ac:dyDescent="0.35">
      <c r="A15" s="117"/>
      <c r="B15" s="117"/>
      <c r="C15" s="135"/>
      <c r="D15" s="135"/>
      <c r="E15" s="135"/>
      <c r="F15" s="135"/>
      <c r="G15" s="135"/>
    </row>
    <row r="16" spans="1:12" ht="21" x14ac:dyDescent="0.5">
      <c r="C16" s="139" t="s">
        <v>281</v>
      </c>
      <c r="D16" s="139"/>
      <c r="E16" s="133" t="s">
        <v>152</v>
      </c>
      <c r="F16" s="5" t="s">
        <v>159</v>
      </c>
      <c r="G16" s="132">
        <v>5</v>
      </c>
      <c r="K16" s="6"/>
      <c r="L16" s="6"/>
    </row>
    <row r="17" spans="3:12" x14ac:dyDescent="0.35">
      <c r="C17" s="139"/>
      <c r="D17" s="139"/>
      <c r="E17" s="133"/>
      <c r="F17" s="3" t="s">
        <v>161</v>
      </c>
      <c r="G17" s="132"/>
    </row>
    <row r="18" spans="3:12" ht="6" customHeight="1" x14ac:dyDescent="0.5">
      <c r="C18" s="143"/>
      <c r="D18" s="143"/>
      <c r="E18" s="143"/>
      <c r="F18" s="143"/>
      <c r="G18" s="143"/>
    </row>
    <row r="19" spans="3:12" ht="21" x14ac:dyDescent="0.5">
      <c r="C19" s="139"/>
      <c r="D19" s="139"/>
      <c r="E19" s="133" t="s">
        <v>152</v>
      </c>
      <c r="F19" s="5" t="s">
        <v>160</v>
      </c>
      <c r="G19" s="132">
        <v>6</v>
      </c>
    </row>
    <row r="20" spans="3:12" x14ac:dyDescent="0.35">
      <c r="C20" s="139"/>
      <c r="D20" s="139"/>
      <c r="E20" s="133"/>
      <c r="F20" s="7" t="s">
        <v>162</v>
      </c>
      <c r="G20" s="132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C18:G18"/>
    <mergeCell ref="C3:G3"/>
    <mergeCell ref="G10:G11"/>
    <mergeCell ref="C13:D13"/>
    <mergeCell ref="C14:D14"/>
    <mergeCell ref="C12:G12"/>
    <mergeCell ref="C1:G2"/>
    <mergeCell ref="C11:D11"/>
    <mergeCell ref="E4:E5"/>
    <mergeCell ref="G13:G14"/>
    <mergeCell ref="C7:D8"/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9" workbookViewId="0">
      <selection activeCell="B21" sqref="B21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18" customHeight="1" x14ac:dyDescent="0.35">
      <c r="A1" s="124" t="s">
        <v>73</v>
      </c>
      <c r="B1" s="124" t="s">
        <v>165</v>
      </c>
      <c r="C1" s="124" t="s">
        <v>166</v>
      </c>
      <c r="D1" s="124" t="s">
        <v>280</v>
      </c>
    </row>
    <row r="2" spans="1:4" ht="18" customHeight="1" x14ac:dyDescent="0.35">
      <c r="A2" s="125">
        <v>1</v>
      </c>
      <c r="B2" s="126" t="s">
        <v>307</v>
      </c>
      <c r="C2" s="127" t="s">
        <v>287</v>
      </c>
      <c r="D2" s="128"/>
    </row>
    <row r="3" spans="1:4" ht="18" customHeight="1" x14ac:dyDescent="0.35">
      <c r="A3" s="125">
        <v>2</v>
      </c>
      <c r="B3" s="126" t="s">
        <v>308</v>
      </c>
      <c r="C3" s="127" t="s">
        <v>288</v>
      </c>
      <c r="D3" s="128" t="s">
        <v>94</v>
      </c>
    </row>
    <row r="4" spans="1:4" ht="18" customHeight="1" x14ac:dyDescent="0.35">
      <c r="A4" s="125">
        <v>3</v>
      </c>
      <c r="B4" s="126" t="s">
        <v>309</v>
      </c>
      <c r="C4" s="127" t="s">
        <v>289</v>
      </c>
      <c r="D4" s="128" t="s">
        <v>94</v>
      </c>
    </row>
    <row r="5" spans="1:4" ht="18" customHeight="1" x14ac:dyDescent="0.35">
      <c r="A5" s="125">
        <v>4</v>
      </c>
      <c r="B5" s="126" t="s">
        <v>310</v>
      </c>
      <c r="C5" s="127" t="s">
        <v>290</v>
      </c>
      <c r="D5" s="128" t="s">
        <v>94</v>
      </c>
    </row>
    <row r="6" spans="1:4" ht="18" customHeight="1" x14ac:dyDescent="0.35">
      <c r="A6" s="125">
        <v>5</v>
      </c>
      <c r="B6" s="126" t="s">
        <v>311</v>
      </c>
      <c r="C6" s="127" t="s">
        <v>291</v>
      </c>
      <c r="D6" s="128" t="s">
        <v>94</v>
      </c>
    </row>
    <row r="7" spans="1:4" ht="18" customHeight="1" x14ac:dyDescent="0.35">
      <c r="A7" s="125">
        <v>6</v>
      </c>
      <c r="B7" s="126" t="s">
        <v>312</v>
      </c>
      <c r="C7" s="127" t="s">
        <v>292</v>
      </c>
      <c r="D7" s="128" t="s">
        <v>94</v>
      </c>
    </row>
    <row r="8" spans="1:4" ht="18" customHeight="1" x14ac:dyDescent="0.35">
      <c r="A8" s="125">
        <v>7</v>
      </c>
      <c r="B8" s="126" t="s">
        <v>313</v>
      </c>
      <c r="C8" s="127" t="s">
        <v>293</v>
      </c>
      <c r="D8" s="128" t="s">
        <v>94</v>
      </c>
    </row>
    <row r="9" spans="1:4" ht="18" customHeight="1" x14ac:dyDescent="0.35">
      <c r="A9" s="125">
        <v>8</v>
      </c>
      <c r="B9" s="126" t="s">
        <v>314</v>
      </c>
      <c r="C9" s="127" t="s">
        <v>294</v>
      </c>
      <c r="D9" s="128" t="s">
        <v>94</v>
      </c>
    </row>
    <row r="10" spans="1:4" ht="18" customHeight="1" x14ac:dyDescent="0.35">
      <c r="A10" s="125">
        <v>9</v>
      </c>
      <c r="B10" s="126" t="s">
        <v>315</v>
      </c>
      <c r="C10" s="127" t="s">
        <v>295</v>
      </c>
      <c r="D10" s="128" t="s">
        <v>94</v>
      </c>
    </row>
    <row r="11" spans="1:4" ht="18" customHeight="1" x14ac:dyDescent="0.35">
      <c r="A11" s="125">
        <v>10</v>
      </c>
      <c r="B11" s="126" t="s">
        <v>316</v>
      </c>
      <c r="C11" s="127" t="s">
        <v>296</v>
      </c>
      <c r="D11" s="128" t="s">
        <v>94</v>
      </c>
    </row>
    <row r="12" spans="1:4" ht="18" customHeight="1" x14ac:dyDescent="0.35">
      <c r="A12" s="125">
        <v>11</v>
      </c>
      <c r="B12" s="126" t="s">
        <v>317</v>
      </c>
      <c r="C12" s="127" t="s">
        <v>297</v>
      </c>
      <c r="D12" s="128" t="s">
        <v>94</v>
      </c>
    </row>
    <row r="13" spans="1:4" ht="18" customHeight="1" x14ac:dyDescent="0.35">
      <c r="A13" s="125">
        <v>12</v>
      </c>
      <c r="B13" s="126" t="s">
        <v>318</v>
      </c>
      <c r="C13" s="127" t="s">
        <v>298</v>
      </c>
      <c r="D13" s="128" t="s">
        <v>94</v>
      </c>
    </row>
    <row r="14" spans="1:4" ht="18" customHeight="1" x14ac:dyDescent="0.35">
      <c r="A14" s="125">
        <v>13</v>
      </c>
      <c r="B14" s="126" t="s">
        <v>319</v>
      </c>
      <c r="C14" s="127" t="s">
        <v>299</v>
      </c>
      <c r="D14" s="128" t="s">
        <v>94</v>
      </c>
    </row>
    <row r="15" spans="1:4" ht="18" customHeight="1" x14ac:dyDescent="0.35">
      <c r="A15" s="125">
        <v>14</v>
      </c>
      <c r="B15" s="126" t="s">
        <v>320</v>
      </c>
      <c r="C15" s="127" t="s">
        <v>300</v>
      </c>
      <c r="D15" s="128" t="s">
        <v>94</v>
      </c>
    </row>
    <row r="16" spans="1:4" ht="18" customHeight="1" x14ac:dyDescent="0.35">
      <c r="A16" s="125">
        <v>15</v>
      </c>
      <c r="B16" s="126" t="s">
        <v>321</v>
      </c>
      <c r="C16" s="127" t="s">
        <v>301</v>
      </c>
      <c r="D16" s="128" t="s">
        <v>94</v>
      </c>
    </row>
    <row r="17" spans="1:4" ht="18" customHeight="1" x14ac:dyDescent="0.35">
      <c r="A17" s="125">
        <v>16</v>
      </c>
      <c r="B17" s="126" t="s">
        <v>322</v>
      </c>
      <c r="C17" s="127" t="s">
        <v>302</v>
      </c>
      <c r="D17" s="128" t="s">
        <v>94</v>
      </c>
    </row>
    <row r="18" spans="1:4" ht="18" customHeight="1" x14ac:dyDescent="0.35">
      <c r="A18" s="125">
        <v>17</v>
      </c>
      <c r="B18" s="126" t="s">
        <v>323</v>
      </c>
      <c r="C18" s="127" t="s">
        <v>303</v>
      </c>
      <c r="D18" s="128" t="s">
        <v>94</v>
      </c>
    </row>
    <row r="19" spans="1:4" ht="18" customHeight="1" x14ac:dyDescent="0.35">
      <c r="A19" s="125">
        <v>18</v>
      </c>
      <c r="B19" s="126" t="s">
        <v>324</v>
      </c>
      <c r="C19" s="127" t="s">
        <v>304</v>
      </c>
      <c r="D19" s="128" t="s">
        <v>94</v>
      </c>
    </row>
    <row r="20" spans="1:4" ht="18" customHeight="1" x14ac:dyDescent="0.35">
      <c r="A20" s="125">
        <v>19</v>
      </c>
      <c r="B20" s="126" t="s">
        <v>325</v>
      </c>
      <c r="C20" s="127" t="s">
        <v>305</v>
      </c>
      <c r="D20" s="128" t="s">
        <v>94</v>
      </c>
    </row>
    <row r="21" spans="1:4" ht="18" customHeight="1" x14ac:dyDescent="0.35">
      <c r="A21" s="125">
        <v>20</v>
      </c>
      <c r="B21" s="126" t="s">
        <v>326</v>
      </c>
      <c r="C21" s="127" t="s">
        <v>306</v>
      </c>
      <c r="D21" s="128" t="s">
        <v>94</v>
      </c>
    </row>
    <row r="22" spans="1:4" ht="18" customHeight="1" x14ac:dyDescent="0.35">
      <c r="A22" s="125">
        <v>21</v>
      </c>
      <c r="B22" s="126"/>
      <c r="C22" s="127"/>
      <c r="D22" s="128" t="s">
        <v>94</v>
      </c>
    </row>
    <row r="23" spans="1:4" ht="18" customHeight="1" x14ac:dyDescent="0.35">
      <c r="A23" s="125">
        <v>22</v>
      </c>
      <c r="B23" s="126"/>
      <c r="C23" s="127"/>
      <c r="D23" s="128" t="s">
        <v>94</v>
      </c>
    </row>
    <row r="24" spans="1:4" ht="18" customHeight="1" x14ac:dyDescent="0.35">
      <c r="A24" s="125">
        <v>23</v>
      </c>
      <c r="B24" s="126"/>
      <c r="C24" s="127"/>
      <c r="D24" s="128" t="s">
        <v>94</v>
      </c>
    </row>
    <row r="25" spans="1:4" ht="18" customHeight="1" x14ac:dyDescent="0.35">
      <c r="A25" s="125">
        <v>24</v>
      </c>
      <c r="B25" s="126"/>
      <c r="C25" s="127"/>
      <c r="D25" s="128" t="s">
        <v>94</v>
      </c>
    </row>
    <row r="26" spans="1:4" ht="18" customHeight="1" x14ac:dyDescent="0.35">
      <c r="A26" s="125">
        <v>25</v>
      </c>
      <c r="B26" s="126"/>
      <c r="C26" s="127"/>
      <c r="D26" s="128" t="s">
        <v>94</v>
      </c>
    </row>
    <row r="27" spans="1:4" ht="18" customHeight="1" x14ac:dyDescent="0.35">
      <c r="A27" s="125">
        <v>26</v>
      </c>
      <c r="B27" s="126"/>
      <c r="C27" s="127"/>
      <c r="D27" s="128" t="s">
        <v>94</v>
      </c>
    </row>
    <row r="28" spans="1:4" ht="18" customHeight="1" x14ac:dyDescent="0.35">
      <c r="A28" s="125">
        <v>27</v>
      </c>
      <c r="B28" s="126"/>
      <c r="C28" s="127"/>
      <c r="D28" s="128" t="s">
        <v>94</v>
      </c>
    </row>
    <row r="29" spans="1:4" ht="18" customHeight="1" x14ac:dyDescent="0.35">
      <c r="A29" s="125">
        <v>28</v>
      </c>
      <c r="B29" s="126"/>
      <c r="C29" s="127"/>
      <c r="D29" s="128" t="s">
        <v>94</v>
      </c>
    </row>
    <row r="30" spans="1:4" ht="18" customHeight="1" x14ac:dyDescent="0.35">
      <c r="A30" s="125">
        <v>29</v>
      </c>
      <c r="B30" s="126"/>
      <c r="C30" s="127"/>
      <c r="D30" s="128" t="s">
        <v>94</v>
      </c>
    </row>
    <row r="31" spans="1:4" ht="18" customHeight="1" x14ac:dyDescent="0.35">
      <c r="A31" s="125">
        <v>30</v>
      </c>
      <c r="B31" s="126"/>
      <c r="C31" s="127"/>
      <c r="D31" s="128" t="s">
        <v>94</v>
      </c>
    </row>
    <row r="32" spans="1:4" ht="18" customHeight="1" x14ac:dyDescent="0.35">
      <c r="A32" s="125">
        <v>31</v>
      </c>
      <c r="B32" s="126"/>
      <c r="C32" s="126"/>
      <c r="D32" s="128" t="s">
        <v>94</v>
      </c>
    </row>
    <row r="33" spans="1:4" ht="18" customHeight="1" x14ac:dyDescent="0.35">
      <c r="A33" s="125">
        <v>32</v>
      </c>
      <c r="B33" s="126"/>
      <c r="C33" s="126"/>
      <c r="D33" s="128" t="s">
        <v>94</v>
      </c>
    </row>
    <row r="34" spans="1:4" ht="18" customHeight="1" x14ac:dyDescent="0.35">
      <c r="A34" s="125">
        <v>33</v>
      </c>
      <c r="B34" s="126"/>
      <c r="C34" s="126"/>
      <c r="D34" s="128" t="s">
        <v>94</v>
      </c>
    </row>
    <row r="35" spans="1:4" ht="18" customHeight="1" x14ac:dyDescent="0.35">
      <c r="A35" s="125">
        <v>34</v>
      </c>
      <c r="B35" s="126"/>
      <c r="C35" s="126"/>
      <c r="D35" s="128" t="s">
        <v>94</v>
      </c>
    </row>
    <row r="36" spans="1:4" ht="18" customHeight="1" x14ac:dyDescent="0.35">
      <c r="A36" s="125">
        <v>35</v>
      </c>
      <c r="B36" s="126"/>
      <c r="C36" s="126"/>
      <c r="D36" s="128" t="s">
        <v>94</v>
      </c>
    </row>
    <row r="37" spans="1:4" ht="18" customHeight="1" x14ac:dyDescent="0.35">
      <c r="A37" s="125">
        <v>36</v>
      </c>
      <c r="B37" s="126"/>
      <c r="C37" s="126"/>
      <c r="D37" s="128" t="s">
        <v>94</v>
      </c>
    </row>
    <row r="38" spans="1:4" ht="18" customHeight="1" x14ac:dyDescent="0.35">
      <c r="A38" s="125">
        <v>37</v>
      </c>
      <c r="B38" s="126"/>
      <c r="C38" s="126"/>
      <c r="D38" s="128" t="s">
        <v>94</v>
      </c>
    </row>
    <row r="39" spans="1:4" ht="18" customHeight="1" x14ac:dyDescent="0.35">
      <c r="A39" s="125">
        <v>38</v>
      </c>
      <c r="B39" s="126"/>
      <c r="C39" s="126"/>
      <c r="D39" s="128" t="s">
        <v>94</v>
      </c>
    </row>
    <row r="40" spans="1:4" ht="18" customHeight="1" x14ac:dyDescent="0.35">
      <c r="A40" s="125">
        <v>39</v>
      </c>
      <c r="B40" s="126"/>
      <c r="C40" s="126"/>
      <c r="D40" s="128" t="s">
        <v>94</v>
      </c>
    </row>
    <row r="41" spans="1:4" ht="18" customHeight="1" x14ac:dyDescent="0.35">
      <c r="A41" s="125">
        <v>40</v>
      </c>
      <c r="B41" s="126"/>
      <c r="C41" s="126"/>
      <c r="D41" s="128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80" workbookViewId="0">
      <selection activeCell="AI2" sqref="AI2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7265625" style="11" customWidth="1"/>
  </cols>
  <sheetData>
    <row r="1" spans="1:35" ht="71.150000000000006" customHeight="1" x14ac:dyDescent="0.35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29" t="s">
        <v>286</v>
      </c>
      <c r="AH1" s="15" t="s">
        <v>75</v>
      </c>
      <c r="AI1" s="16" t="s">
        <v>142</v>
      </c>
    </row>
    <row r="2" spans="1:35" ht="15.5" x14ac:dyDescent="0.35">
      <c r="A2" s="9">
        <f>'Data Siswa'!A2</f>
        <v>1</v>
      </c>
      <c r="B2" s="17" t="str">
        <f>'Data Siswa'!B2</f>
        <v>ALIKA NURIN SACIKA PUTRI</v>
      </c>
      <c r="C2" s="9" t="str">
        <f>'Data Siswa'!C2</f>
        <v>825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30">
        <f>SUM(D2:AG2)</f>
        <v>0</v>
      </c>
      <c r="AI2" s="131" t="e">
        <f>AVERAGE(D2:AG2)</f>
        <v>#DIV/0!</v>
      </c>
    </row>
    <row r="3" spans="1:35" ht="15.5" x14ac:dyDescent="0.35">
      <c r="A3" s="9">
        <f>'Data Siswa'!A3</f>
        <v>2</v>
      </c>
      <c r="B3" s="17" t="str">
        <f>'Data Siswa'!B3</f>
        <v>ATUT HASYAH</v>
      </c>
      <c r="C3" s="9" t="str">
        <f>'Data Siswa'!C3</f>
        <v>826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30">
        <f t="shared" ref="AH3:AH41" si="0">SUM(D3:AG3)</f>
        <v>0</v>
      </c>
      <c r="AI3" s="131" t="e">
        <f>AVERAGE(D3:AG3)</f>
        <v>#DIV/0!</v>
      </c>
    </row>
    <row r="4" spans="1:35" ht="15.5" x14ac:dyDescent="0.35">
      <c r="A4" s="9">
        <f>'Data Siswa'!A4</f>
        <v>3</v>
      </c>
      <c r="B4" s="17" t="str">
        <f>'Data Siswa'!B4</f>
        <v>AULIATUZZAHRAH</v>
      </c>
      <c r="C4" s="9" t="str">
        <f>'Data Siswa'!C4</f>
        <v>827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30">
        <f t="shared" si="0"/>
        <v>0</v>
      </c>
      <c r="AI4" s="131" t="e">
        <f t="shared" ref="AI4:AI41" si="1">AVERAGE(D4:AG4)</f>
        <v>#DIV/0!</v>
      </c>
    </row>
    <row r="5" spans="1:35" ht="15.5" x14ac:dyDescent="0.35">
      <c r="A5" s="9">
        <f>'Data Siswa'!A5</f>
        <v>4</v>
      </c>
      <c r="B5" s="17" t="str">
        <f>'Data Siswa'!B5</f>
        <v>AULYA RAMADHANI SAEPUDIN</v>
      </c>
      <c r="C5" s="9" t="str">
        <f>'Data Siswa'!C5</f>
        <v>828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30">
        <f t="shared" si="0"/>
        <v>0</v>
      </c>
      <c r="AI5" s="131" t="e">
        <f t="shared" si="1"/>
        <v>#DIV/0!</v>
      </c>
    </row>
    <row r="6" spans="1:35" ht="15.5" x14ac:dyDescent="0.35">
      <c r="A6" s="9">
        <f>'Data Siswa'!A6</f>
        <v>5</v>
      </c>
      <c r="B6" s="17" t="str">
        <f>'Data Siswa'!B6</f>
        <v>MUTIARA</v>
      </c>
      <c r="C6" s="9" t="str">
        <f>'Data Siswa'!C6</f>
        <v>829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30">
        <f t="shared" si="0"/>
        <v>0</v>
      </c>
      <c r="AI6" s="131" t="e">
        <f t="shared" si="1"/>
        <v>#DIV/0!</v>
      </c>
    </row>
    <row r="7" spans="1:35" ht="15.5" x14ac:dyDescent="0.35">
      <c r="A7" s="9">
        <f>'Data Siswa'!A7</f>
        <v>6</v>
      </c>
      <c r="B7" s="17" t="str">
        <f>'Data Siswa'!B7</f>
        <v>NAZYA MARWAH SHAKIB</v>
      </c>
      <c r="C7" s="9" t="str">
        <f>'Data Siswa'!C7</f>
        <v>830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30">
        <f t="shared" si="0"/>
        <v>0</v>
      </c>
      <c r="AI7" s="131" t="e">
        <f t="shared" si="1"/>
        <v>#DIV/0!</v>
      </c>
    </row>
    <row r="8" spans="1:35" ht="15.5" x14ac:dyDescent="0.35">
      <c r="A8" s="9">
        <f>'Data Siswa'!A8</f>
        <v>7</v>
      </c>
      <c r="B8" s="17" t="str">
        <f>'Data Siswa'!B8</f>
        <v>NILAM EKY CAHYANI</v>
      </c>
      <c r="C8" s="9" t="str">
        <f>'Data Siswa'!C8</f>
        <v>831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30">
        <f t="shared" si="0"/>
        <v>0</v>
      </c>
      <c r="AI8" s="131" t="e">
        <f t="shared" si="1"/>
        <v>#DIV/0!</v>
      </c>
    </row>
    <row r="9" spans="1:35" ht="15.5" x14ac:dyDescent="0.35">
      <c r="A9" s="9">
        <f>'Data Siswa'!A9</f>
        <v>8</v>
      </c>
      <c r="B9" s="17" t="str">
        <f>'Data Siswa'!B9</f>
        <v>RISKA RAMADANI</v>
      </c>
      <c r="C9" s="9" t="str">
        <f>'Data Siswa'!C9</f>
        <v>832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30">
        <f t="shared" si="0"/>
        <v>0</v>
      </c>
      <c r="AI9" s="131" t="e">
        <f t="shared" si="1"/>
        <v>#DIV/0!</v>
      </c>
    </row>
    <row r="10" spans="1:35" ht="15.5" x14ac:dyDescent="0.35">
      <c r="A10" s="9">
        <f>'Data Siswa'!A10</f>
        <v>9</v>
      </c>
      <c r="B10" s="17" t="str">
        <f>'Data Siswa'!B10</f>
        <v>SHAFA TRI NURAINI</v>
      </c>
      <c r="C10" s="9" t="str">
        <f>'Data Siswa'!C10</f>
        <v>833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30">
        <f t="shared" si="0"/>
        <v>0</v>
      </c>
      <c r="AI10" s="131" t="e">
        <f t="shared" si="1"/>
        <v>#DIV/0!</v>
      </c>
    </row>
    <row r="11" spans="1:35" ht="15.5" x14ac:dyDescent="0.35">
      <c r="A11" s="9">
        <f>'Data Siswa'!A11</f>
        <v>10</v>
      </c>
      <c r="B11" s="17" t="str">
        <f>'Data Siswa'!B11</f>
        <v>SHINTA ARUM NANDANA PUTRI</v>
      </c>
      <c r="C11" s="9" t="str">
        <f>'Data Siswa'!C11</f>
        <v>834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30">
        <f t="shared" si="0"/>
        <v>0</v>
      </c>
      <c r="AI11" s="131" t="e">
        <f t="shared" si="1"/>
        <v>#DIV/0!</v>
      </c>
    </row>
    <row r="12" spans="1:35" ht="15.5" x14ac:dyDescent="0.35">
      <c r="A12" s="9">
        <f>'Data Siswa'!A12</f>
        <v>11</v>
      </c>
      <c r="B12" s="17" t="str">
        <f>'Data Siswa'!B12</f>
        <v>SITI ALIFATUL HUSNA</v>
      </c>
      <c r="C12" s="9" t="str">
        <f>'Data Siswa'!C12</f>
        <v>835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30">
        <f t="shared" si="0"/>
        <v>0</v>
      </c>
      <c r="AI12" s="131" t="e">
        <f t="shared" si="1"/>
        <v>#DIV/0!</v>
      </c>
    </row>
    <row r="13" spans="1:35" ht="15.5" x14ac:dyDescent="0.35">
      <c r="A13" s="9">
        <f>'Data Siswa'!A13</f>
        <v>12</v>
      </c>
      <c r="B13" s="17" t="str">
        <f>'Data Siswa'!B13</f>
        <v>SITI BARA ATUL ADZRA</v>
      </c>
      <c r="C13" s="9" t="str">
        <f>'Data Siswa'!C13</f>
        <v>836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30">
        <f t="shared" si="0"/>
        <v>0</v>
      </c>
      <c r="AI13" s="131" t="e">
        <f t="shared" si="1"/>
        <v>#DIV/0!</v>
      </c>
    </row>
    <row r="14" spans="1:35" ht="15.5" x14ac:dyDescent="0.35">
      <c r="A14" s="9">
        <f>'Data Siswa'!A14</f>
        <v>13</v>
      </c>
      <c r="B14" s="17" t="str">
        <f>'Data Siswa'!B14</f>
        <v>SITI NUR ALFIYAH</v>
      </c>
      <c r="C14" s="9" t="str">
        <f>'Data Siswa'!C14</f>
        <v>837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30">
        <f t="shared" si="0"/>
        <v>0</v>
      </c>
      <c r="AI14" s="131" t="e">
        <f t="shared" si="1"/>
        <v>#DIV/0!</v>
      </c>
    </row>
    <row r="15" spans="1:35" ht="15.5" x14ac:dyDescent="0.35">
      <c r="A15" s="9">
        <f>'Data Siswa'!A15</f>
        <v>14</v>
      </c>
      <c r="B15" s="17" t="str">
        <f>'Data Siswa'!B15</f>
        <v>SITI ROHMAH NUR'AZIZAH</v>
      </c>
      <c r="C15" s="9" t="str">
        <f>'Data Siswa'!C15</f>
        <v>838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30">
        <f t="shared" si="0"/>
        <v>0</v>
      </c>
      <c r="AI15" s="131" t="e">
        <f t="shared" si="1"/>
        <v>#DIV/0!</v>
      </c>
    </row>
    <row r="16" spans="1:35" ht="15.5" x14ac:dyDescent="0.35">
      <c r="A16" s="9">
        <f>'Data Siswa'!A16</f>
        <v>15</v>
      </c>
      <c r="B16" s="17" t="str">
        <f>'Data Siswa'!B16</f>
        <v>SITI SULISTIAWATI</v>
      </c>
      <c r="C16" s="9" t="str">
        <f>'Data Siswa'!C16</f>
        <v>839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30">
        <f t="shared" si="0"/>
        <v>0</v>
      </c>
      <c r="AI16" s="131" t="e">
        <f t="shared" si="1"/>
        <v>#DIV/0!</v>
      </c>
    </row>
    <row r="17" spans="1:35" ht="15.5" x14ac:dyDescent="0.35">
      <c r="A17" s="9">
        <f>'Data Siswa'!A17</f>
        <v>16</v>
      </c>
      <c r="B17" s="17" t="str">
        <f>'Data Siswa'!B17</f>
        <v>UMI MARIAM AL ROSYIDAH</v>
      </c>
      <c r="C17" s="9" t="str">
        <f>'Data Siswa'!C17</f>
        <v>840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30">
        <f t="shared" si="0"/>
        <v>0</v>
      </c>
      <c r="AI17" s="131" t="e">
        <f t="shared" si="1"/>
        <v>#DIV/0!</v>
      </c>
    </row>
    <row r="18" spans="1:35" ht="15.5" x14ac:dyDescent="0.35">
      <c r="A18" s="9">
        <f>'Data Siswa'!A18</f>
        <v>17</v>
      </c>
      <c r="B18" s="17" t="str">
        <f>'Data Siswa'!B18</f>
        <v>UMMY FAATIHATUSSAUMAH</v>
      </c>
      <c r="C18" s="9" t="str">
        <f>'Data Siswa'!C18</f>
        <v>841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30">
        <f t="shared" si="0"/>
        <v>0</v>
      </c>
      <c r="AI18" s="131" t="e">
        <f t="shared" si="1"/>
        <v>#DIV/0!</v>
      </c>
    </row>
    <row r="19" spans="1:35" ht="15.5" x14ac:dyDescent="0.35">
      <c r="A19" s="9">
        <f>'Data Siswa'!A19</f>
        <v>18</v>
      </c>
      <c r="B19" s="17" t="str">
        <f>'Data Siswa'!B19</f>
        <v>YULIYANTI</v>
      </c>
      <c r="C19" s="9" t="str">
        <f>'Data Siswa'!C19</f>
        <v>842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30">
        <f t="shared" si="0"/>
        <v>0</v>
      </c>
      <c r="AI19" s="131" t="e">
        <f t="shared" si="1"/>
        <v>#DIV/0!</v>
      </c>
    </row>
    <row r="20" spans="1:35" ht="15.5" x14ac:dyDescent="0.35">
      <c r="A20" s="9">
        <f>'Data Siswa'!A20</f>
        <v>19</v>
      </c>
      <c r="B20" s="17" t="str">
        <f>'Data Siswa'!B20</f>
        <v>ZAVIRA AZHARA KIRANI</v>
      </c>
      <c r="C20" s="9" t="str">
        <f>'Data Siswa'!C20</f>
        <v>843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30">
        <f t="shared" si="0"/>
        <v>0</v>
      </c>
      <c r="AI20" s="131" t="e">
        <f t="shared" si="1"/>
        <v>#DIV/0!</v>
      </c>
    </row>
    <row r="21" spans="1:35" ht="15.5" x14ac:dyDescent="0.35">
      <c r="A21" s="9">
        <f>'Data Siswa'!A21</f>
        <v>20</v>
      </c>
      <c r="B21" s="17" t="str">
        <f>'Data Siswa'!B21</f>
        <v>ZULFA NURLAILAH</v>
      </c>
      <c r="C21" s="9" t="str">
        <f>'Data Siswa'!C21</f>
        <v>844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30">
        <f t="shared" si="0"/>
        <v>0</v>
      </c>
      <c r="AI21" s="131" t="e">
        <f t="shared" si="1"/>
        <v>#DIV/0!</v>
      </c>
    </row>
    <row r="22" spans="1:35" ht="15.5" x14ac:dyDescent="0.35">
      <c r="A22" s="9">
        <f>'Data Siswa'!A22</f>
        <v>21</v>
      </c>
      <c r="B22" s="17">
        <f>'Data Siswa'!B22</f>
        <v>0</v>
      </c>
      <c r="C22" s="9">
        <f>'Data Siswa'!C22</f>
        <v>0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30">
        <f t="shared" si="0"/>
        <v>0</v>
      </c>
      <c r="AI22" s="131" t="e">
        <f t="shared" si="1"/>
        <v>#DIV/0!</v>
      </c>
    </row>
    <row r="23" spans="1:35" ht="15.5" x14ac:dyDescent="0.35">
      <c r="A23" s="9">
        <f>'Data Siswa'!A23</f>
        <v>22</v>
      </c>
      <c r="B23" s="17">
        <f>'Data Siswa'!B23</f>
        <v>0</v>
      </c>
      <c r="C23" s="9">
        <f>'Data Siswa'!C23</f>
        <v>0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30">
        <f t="shared" si="0"/>
        <v>0</v>
      </c>
      <c r="AI23" s="131" t="e">
        <f t="shared" si="1"/>
        <v>#DIV/0!</v>
      </c>
    </row>
    <row r="24" spans="1:35" ht="15.5" x14ac:dyDescent="0.35">
      <c r="A24" s="9">
        <f>'Data Siswa'!A24</f>
        <v>23</v>
      </c>
      <c r="B24" s="17">
        <f>'Data Siswa'!B24</f>
        <v>0</v>
      </c>
      <c r="C24" s="9">
        <f>'Data Siswa'!C24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30">
        <f t="shared" si="0"/>
        <v>0</v>
      </c>
      <c r="AI24" s="131" t="e">
        <f t="shared" si="1"/>
        <v>#DIV/0!</v>
      </c>
    </row>
    <row r="25" spans="1:35" ht="15.5" x14ac:dyDescent="0.35">
      <c r="A25" s="9">
        <f>'Data Siswa'!A25</f>
        <v>24</v>
      </c>
      <c r="B25" s="17">
        <f>'Data Siswa'!B25</f>
        <v>0</v>
      </c>
      <c r="C25" s="9">
        <f>'Data Siswa'!C25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30">
        <f t="shared" si="0"/>
        <v>0</v>
      </c>
      <c r="AI25" s="131" t="e">
        <f t="shared" si="1"/>
        <v>#DIV/0!</v>
      </c>
    </row>
    <row r="26" spans="1:35" ht="15.5" x14ac:dyDescent="0.35">
      <c r="A26" s="9">
        <f>'Data Siswa'!A26</f>
        <v>25</v>
      </c>
      <c r="B26" s="17">
        <f>'Data Siswa'!B26</f>
        <v>0</v>
      </c>
      <c r="C26" s="9">
        <f>'Data Siswa'!C26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30">
        <f t="shared" si="0"/>
        <v>0</v>
      </c>
      <c r="AI26" s="131" t="e">
        <f t="shared" si="1"/>
        <v>#DIV/0!</v>
      </c>
    </row>
    <row r="27" spans="1:35" ht="15.5" x14ac:dyDescent="0.35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30">
        <f t="shared" si="0"/>
        <v>0</v>
      </c>
      <c r="AI27" s="131" t="e">
        <f t="shared" si="1"/>
        <v>#DIV/0!</v>
      </c>
    </row>
    <row r="28" spans="1:35" ht="15.5" x14ac:dyDescent="0.35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30">
        <f t="shared" si="0"/>
        <v>0</v>
      </c>
      <c r="AI28" s="131" t="e">
        <f t="shared" si="1"/>
        <v>#DIV/0!</v>
      </c>
    </row>
    <row r="29" spans="1:35" ht="15.5" x14ac:dyDescent="0.35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30">
        <f t="shared" si="0"/>
        <v>0</v>
      </c>
      <c r="AI29" s="131" t="e">
        <f t="shared" si="1"/>
        <v>#DIV/0!</v>
      </c>
    </row>
    <row r="30" spans="1:35" ht="15.5" x14ac:dyDescent="0.35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30">
        <f t="shared" si="0"/>
        <v>0</v>
      </c>
      <c r="AI30" s="131" t="e">
        <f t="shared" si="1"/>
        <v>#DIV/0!</v>
      </c>
    </row>
    <row r="31" spans="1:35" ht="15.5" x14ac:dyDescent="0.3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30">
        <f t="shared" si="0"/>
        <v>0</v>
      </c>
      <c r="AI31" s="131" t="e">
        <f t="shared" si="1"/>
        <v>#DIV/0!</v>
      </c>
    </row>
    <row r="32" spans="1:35" ht="15.5" x14ac:dyDescent="0.3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30">
        <f t="shared" si="0"/>
        <v>0</v>
      </c>
      <c r="AI32" s="131" t="e">
        <f t="shared" si="1"/>
        <v>#DIV/0!</v>
      </c>
    </row>
    <row r="33" spans="1:35" ht="15.5" x14ac:dyDescent="0.3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30">
        <f t="shared" si="0"/>
        <v>0</v>
      </c>
      <c r="AI33" s="131" t="e">
        <f t="shared" si="1"/>
        <v>#DIV/0!</v>
      </c>
    </row>
    <row r="34" spans="1:35" ht="15.5" x14ac:dyDescent="0.3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30">
        <f t="shared" si="0"/>
        <v>0</v>
      </c>
      <c r="AI34" s="131" t="e">
        <f t="shared" si="1"/>
        <v>#DIV/0!</v>
      </c>
    </row>
    <row r="35" spans="1:35" ht="15.5" x14ac:dyDescent="0.3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30">
        <f t="shared" si="0"/>
        <v>0</v>
      </c>
      <c r="AI35" s="131" t="e">
        <f t="shared" si="1"/>
        <v>#DIV/0!</v>
      </c>
    </row>
    <row r="36" spans="1:35" ht="15.5" x14ac:dyDescent="0.3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30">
        <f t="shared" si="0"/>
        <v>0</v>
      </c>
      <c r="AI36" s="131" t="e">
        <f t="shared" si="1"/>
        <v>#DIV/0!</v>
      </c>
    </row>
    <row r="37" spans="1:35" ht="15.5" x14ac:dyDescent="0.3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30">
        <f t="shared" si="0"/>
        <v>0</v>
      </c>
      <c r="AI37" s="131" t="e">
        <f t="shared" si="1"/>
        <v>#DIV/0!</v>
      </c>
    </row>
    <row r="38" spans="1:35" ht="15.5" x14ac:dyDescent="0.3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30">
        <f t="shared" si="0"/>
        <v>0</v>
      </c>
      <c r="AI38" s="131" t="e">
        <f t="shared" si="1"/>
        <v>#DIV/0!</v>
      </c>
    </row>
    <row r="39" spans="1:35" ht="15.5" x14ac:dyDescent="0.3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30">
        <f t="shared" si="0"/>
        <v>0</v>
      </c>
      <c r="AI39" s="131" t="e">
        <f t="shared" si="1"/>
        <v>#DIV/0!</v>
      </c>
    </row>
    <row r="40" spans="1:35" ht="15.5" x14ac:dyDescent="0.3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30">
        <f t="shared" si="0"/>
        <v>0</v>
      </c>
      <c r="AI40" s="131" t="e">
        <f t="shared" si="1"/>
        <v>#DIV/0!</v>
      </c>
    </row>
    <row r="41" spans="1:35" ht="15.5" x14ac:dyDescent="0.3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30">
        <f t="shared" si="0"/>
        <v>0</v>
      </c>
      <c r="AI41" s="131" t="e">
        <f t="shared" si="1"/>
        <v>#DIV/0!</v>
      </c>
    </row>
  </sheetData>
  <sheetProtection algorithmName="SHA-512" hashValue="vZXC902VNrJgiBR+1qtZP0gnIveWrwdjFNe80HO5Y9i05+7rZaBvXrp3SKo73TIeSHl8cE5xlIuOj6iPiac0vg==" saltValue="jdXurDvEGADHr5OPNgHaXQ==" spinCount="100000" sheet="1"/>
  <conditionalFormatting sqref="D2:AG8 D9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9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9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F9:AA41 AE9:AG41 D2:E41 F2:AG8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zoomScale="60" workbookViewId="0">
      <selection activeCell="X4" sqref="X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19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1" customWidth="1"/>
  </cols>
  <sheetData>
    <row r="1" spans="1:26" ht="14.5" customHeight="1" x14ac:dyDescent="0.35">
      <c r="A1" s="154" t="s">
        <v>173</v>
      </c>
      <c r="B1" s="155"/>
      <c r="C1" s="156"/>
      <c r="D1" s="157" t="s">
        <v>174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9"/>
      <c r="V1" s="162"/>
      <c r="W1" s="164" t="s">
        <v>172</v>
      </c>
      <c r="X1" s="165"/>
      <c r="Y1" s="166"/>
      <c r="Z1" s="20" t="s">
        <v>167</v>
      </c>
    </row>
    <row r="2" spans="1:26" ht="19.5" customHeight="1" x14ac:dyDescent="0.35">
      <c r="A2" s="160" t="s">
        <v>73</v>
      </c>
      <c r="B2" s="150" t="s">
        <v>53</v>
      </c>
      <c r="C2" s="160" t="s">
        <v>52</v>
      </c>
      <c r="D2" s="150" t="s">
        <v>78</v>
      </c>
      <c r="E2" s="150"/>
      <c r="F2" s="150"/>
      <c r="G2" s="150"/>
      <c r="H2" s="150"/>
      <c r="I2" s="150"/>
      <c r="J2" s="151" t="s">
        <v>79</v>
      </c>
      <c r="K2" s="152"/>
      <c r="L2" s="152"/>
      <c r="M2" s="152"/>
      <c r="N2" s="153"/>
      <c r="O2" s="151" t="s">
        <v>80</v>
      </c>
      <c r="P2" s="152"/>
      <c r="Q2" s="152"/>
      <c r="R2" s="152"/>
      <c r="S2" s="153"/>
      <c r="T2" s="150" t="s">
        <v>25</v>
      </c>
      <c r="U2" s="149" t="s">
        <v>96</v>
      </c>
      <c r="V2" s="163"/>
      <c r="W2" s="167" t="s">
        <v>40</v>
      </c>
      <c r="X2" s="167" t="s">
        <v>96</v>
      </c>
      <c r="Y2" s="167" t="s">
        <v>87</v>
      </c>
      <c r="Z2" s="161" t="s">
        <v>176</v>
      </c>
    </row>
    <row r="3" spans="1:26" ht="85" customHeight="1" x14ac:dyDescent="0.35">
      <c r="A3" s="160"/>
      <c r="B3" s="150"/>
      <c r="C3" s="160"/>
      <c r="D3" s="21" t="s">
        <v>76</v>
      </c>
      <c r="E3" s="21" t="s">
        <v>59</v>
      </c>
      <c r="F3" s="21" t="s">
        <v>60</v>
      </c>
      <c r="G3" s="21" t="s">
        <v>15</v>
      </c>
      <c r="H3" s="21" t="s">
        <v>16</v>
      </c>
      <c r="I3" s="21" t="s">
        <v>77</v>
      </c>
      <c r="J3" s="22" t="s">
        <v>63</v>
      </c>
      <c r="K3" s="22" t="s">
        <v>84</v>
      </c>
      <c r="L3" s="22" t="s">
        <v>85</v>
      </c>
      <c r="M3" s="22" t="s">
        <v>265</v>
      </c>
      <c r="N3" s="22" t="s">
        <v>86</v>
      </c>
      <c r="O3" s="21" t="s">
        <v>179</v>
      </c>
      <c r="P3" s="21" t="s">
        <v>263</v>
      </c>
      <c r="Q3" s="21" t="s">
        <v>82</v>
      </c>
      <c r="R3" s="21" t="s">
        <v>101</v>
      </c>
      <c r="S3" s="21" t="s">
        <v>83</v>
      </c>
      <c r="T3" s="150"/>
      <c r="U3" s="149"/>
      <c r="V3" s="163"/>
      <c r="W3" s="168"/>
      <c r="X3" s="168"/>
      <c r="Y3" s="168"/>
      <c r="Z3" s="161"/>
    </row>
    <row r="4" spans="1:26" ht="15.5" x14ac:dyDescent="0.35">
      <c r="A4" s="9">
        <f>'Data Siswa'!A2</f>
        <v>1</v>
      </c>
      <c r="B4" s="31" t="str">
        <f>'Data Siswa'!B2</f>
        <v>ALIKA NURIN SACIKA PUTRI</v>
      </c>
      <c r="C4" s="9" t="str">
        <f>'Data Siswa'!C2</f>
        <v>825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3">
        <f t="shared" ref="T4:T43" si="0">SUM(D4:S4)</f>
        <v>0</v>
      </c>
      <c r="U4" s="24" t="e">
        <f t="shared" ref="U4:U43" si="1">AVERAGE(D4:S4)</f>
        <v>#DIV/0!</v>
      </c>
      <c r="V4" s="25"/>
      <c r="W4" s="23">
        <f>SUM('Nilai Tahriri'!AH2,'Nilai Syafahi'!T4)</f>
        <v>0</v>
      </c>
      <c r="X4" s="24" t="e">
        <f>AVERAGE(D4:S4,'Nilai Tahriri'!D2:AG2)</f>
        <v>#DIV/0!</v>
      </c>
      <c r="Y4" s="26">
        <f t="array" aca="1" ref="Y4" ca="1">SUM(IF(W4&lt;OFFSET($W$4,0,0,COUNT(W:W),1),1/COUNTIF(OFFSET($W$4,0,0,COUNT(W:W),1),OFFSET($W$4,0,0,COUNT(W:W),1))))+1</f>
        <v>1</v>
      </c>
      <c r="Z4" s="27" t="s">
        <v>277</v>
      </c>
    </row>
    <row r="5" spans="1:26" ht="15.5" x14ac:dyDescent="0.35">
      <c r="A5" s="9">
        <f>'Data Siswa'!A3</f>
        <v>2</v>
      </c>
      <c r="B5" s="34" t="str">
        <f>'Data Siswa'!B3</f>
        <v>ATUT HASYAH</v>
      </c>
      <c r="C5" s="9" t="str">
        <f>'Data Siswa'!C3</f>
        <v>826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3">
        <f t="shared" si="0"/>
        <v>0</v>
      </c>
      <c r="U5" s="24" t="e">
        <f t="shared" si="1"/>
        <v>#DIV/0!</v>
      </c>
      <c r="V5" s="25"/>
      <c r="W5" s="23">
        <f>SUM('Nilai Tahriri'!AH3,'Nilai Syafahi'!T5)</f>
        <v>0</v>
      </c>
      <c r="X5" s="23" t="e">
        <f>AVERAGE(D5:S5,'Nilai Tahriri'!D3:AG3)</f>
        <v>#DIV/0!</v>
      </c>
      <c r="Y5" s="26">
        <f t="array" aca="1" ref="Y5" ca="1">SUM(IF(W5&lt;OFFSET($W$4,0,0,COUNT(W:W),1),1/COUNTIF(OFFSET($W$4,0,0,COUNT(W:W),1),OFFSET($W$4,0,0,COUNT(W:W),1))))+1</f>
        <v>1</v>
      </c>
      <c r="Z5" s="27" t="s">
        <v>277</v>
      </c>
    </row>
    <row r="6" spans="1:26" ht="15.5" x14ac:dyDescent="0.35">
      <c r="A6" s="9">
        <f>'Data Siswa'!A4</f>
        <v>3</v>
      </c>
      <c r="B6" s="31" t="str">
        <f>'Data Siswa'!B4</f>
        <v>AULIATUZZAHRAH</v>
      </c>
      <c r="C6" s="9" t="str">
        <f>'Data Siswa'!C4</f>
        <v>827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3">
        <f t="shared" si="0"/>
        <v>0</v>
      </c>
      <c r="U6" s="24" t="e">
        <f t="shared" si="1"/>
        <v>#DIV/0!</v>
      </c>
      <c r="V6" s="25"/>
      <c r="W6" s="23">
        <f>SUM('Nilai Tahriri'!AH4,'Nilai Syafahi'!T6)</f>
        <v>0</v>
      </c>
      <c r="X6" s="23" t="e">
        <f>AVERAGE(D6:S6,'Nilai Tahriri'!D4:AG4)</f>
        <v>#DIV/0!</v>
      </c>
      <c r="Y6" s="26">
        <f t="array" aca="1" ref="Y6" ca="1">SUM(IF(W6&lt;OFFSET($W$4,0,0,COUNT(W:W),1),1/COUNTIF(OFFSET($W$4,0,0,COUNT(W:W),1),OFFSET($W$4,0,0,COUNT(W:W),1))))+1</f>
        <v>1</v>
      </c>
      <c r="Z6" s="27" t="s">
        <v>277</v>
      </c>
    </row>
    <row r="7" spans="1:26" ht="15.5" x14ac:dyDescent="0.35">
      <c r="A7" s="9">
        <f>'Data Siswa'!A5</f>
        <v>4</v>
      </c>
      <c r="B7" s="31" t="str">
        <f>'Data Siswa'!B5</f>
        <v>AULYA RAMADHANI SAEPUDIN</v>
      </c>
      <c r="C7" s="9" t="str">
        <f>'Data Siswa'!C5</f>
        <v>828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3">
        <f t="shared" si="0"/>
        <v>0</v>
      </c>
      <c r="U7" s="24" t="e">
        <f t="shared" si="1"/>
        <v>#DIV/0!</v>
      </c>
      <c r="V7" s="25"/>
      <c r="W7" s="23">
        <f>SUM('Nilai Tahriri'!AH5,'Nilai Syafahi'!T7)</f>
        <v>0</v>
      </c>
      <c r="X7" s="23" t="e">
        <f>AVERAGE(D7:S7,'Nilai Tahriri'!D5:AG5)</f>
        <v>#DIV/0!</v>
      </c>
      <c r="Y7" s="26">
        <f t="array" aca="1" ref="Y7" ca="1">SUM(IF(W7&lt;OFFSET($W$4,0,0,COUNT(W:W),1),1/COUNTIF(OFFSET($W$4,0,0,COUNT(W:W),1),OFFSET($W$4,0,0,COUNT(W:W),1))))+1</f>
        <v>1</v>
      </c>
      <c r="Z7" s="27" t="s">
        <v>277</v>
      </c>
    </row>
    <row r="8" spans="1:26" ht="15.5" x14ac:dyDescent="0.35">
      <c r="A8" s="9">
        <f>'Data Siswa'!A6</f>
        <v>5</v>
      </c>
      <c r="B8" s="31" t="str">
        <f>'Data Siswa'!B6</f>
        <v>MUTIARA</v>
      </c>
      <c r="C8" s="9" t="str">
        <f>'Data Siswa'!C6</f>
        <v>829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3">
        <f t="shared" si="0"/>
        <v>0</v>
      </c>
      <c r="U8" s="24" t="e">
        <f t="shared" si="1"/>
        <v>#DIV/0!</v>
      </c>
      <c r="V8" s="25"/>
      <c r="W8" s="23">
        <f>SUM('Nilai Tahriri'!AH6,'Nilai Syafahi'!T8)</f>
        <v>0</v>
      </c>
      <c r="X8" s="23" t="e">
        <f>AVERAGE(D8:S8,'Nilai Tahriri'!D6:AG6)</f>
        <v>#DIV/0!</v>
      </c>
      <c r="Y8" s="26">
        <f t="array" aca="1" ref="Y8" ca="1">SUM(IF(W8&lt;OFFSET($W$4,0,0,COUNT(W:W),1),1/COUNTIF(OFFSET($W$4,0,0,COUNT(W:W),1),OFFSET($W$4,0,0,COUNT(W:W),1))))+1</f>
        <v>1</v>
      </c>
      <c r="Z8" s="27" t="s">
        <v>277</v>
      </c>
    </row>
    <row r="9" spans="1:26" ht="15.5" x14ac:dyDescent="0.35">
      <c r="A9" s="9">
        <f>'Data Siswa'!A7</f>
        <v>6</v>
      </c>
      <c r="B9" s="31" t="str">
        <f>'Data Siswa'!B7</f>
        <v>NAZYA MARWAH SHAKIB</v>
      </c>
      <c r="C9" s="9" t="str">
        <f>'Data Siswa'!C7</f>
        <v>830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3">
        <f t="shared" si="0"/>
        <v>0</v>
      </c>
      <c r="U9" s="24" t="e">
        <f t="shared" si="1"/>
        <v>#DIV/0!</v>
      </c>
      <c r="V9" s="25"/>
      <c r="W9" s="23">
        <f>SUM('Nilai Tahriri'!AH7,'Nilai Syafahi'!T9)</f>
        <v>0</v>
      </c>
      <c r="X9" s="23" t="e">
        <f>AVERAGE(D9:S9,'Nilai Tahriri'!D7:AG7)</f>
        <v>#DIV/0!</v>
      </c>
      <c r="Y9" s="26">
        <f t="array" aca="1" ref="Y9" ca="1">SUM(IF(W9&lt;OFFSET($W$4,0,0,COUNT(W:W),1),1/COUNTIF(OFFSET($W$4,0,0,COUNT(W:W),1),OFFSET($W$4,0,0,COUNT(W:W),1))))+1</f>
        <v>1</v>
      </c>
      <c r="Z9" s="27" t="s">
        <v>277</v>
      </c>
    </row>
    <row r="10" spans="1:26" ht="15.5" x14ac:dyDescent="0.35">
      <c r="A10" s="9">
        <f>'Data Siswa'!A8</f>
        <v>7</v>
      </c>
      <c r="B10" s="31" t="str">
        <f>'Data Siswa'!B8</f>
        <v>NILAM EKY CAHYANI</v>
      </c>
      <c r="C10" s="9" t="str">
        <f>'Data Siswa'!C8</f>
        <v>831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3">
        <f t="shared" si="0"/>
        <v>0</v>
      </c>
      <c r="U10" s="24" t="e">
        <f t="shared" si="1"/>
        <v>#DIV/0!</v>
      </c>
      <c r="V10" s="25"/>
      <c r="W10" s="23">
        <f>SUM('Nilai Tahriri'!AH8,'Nilai Syafahi'!T10)</f>
        <v>0</v>
      </c>
      <c r="X10" s="23" t="e">
        <f>AVERAGE(D10:S10,'Nilai Tahriri'!D8:AG8)</f>
        <v>#DIV/0!</v>
      </c>
      <c r="Y10" s="26">
        <f t="array" aca="1" ref="Y10" ca="1">SUM(IF(W10&lt;OFFSET($W$4,0,0,COUNT(W:W),1),1/COUNTIF(OFFSET($W$4,0,0,COUNT(W:W),1),OFFSET($W$4,0,0,COUNT(W:W),1))))+1</f>
        <v>1</v>
      </c>
      <c r="Z10" s="27" t="s">
        <v>277</v>
      </c>
    </row>
    <row r="11" spans="1:26" ht="15.5" x14ac:dyDescent="0.35">
      <c r="A11" s="9">
        <f>'Data Siswa'!A9</f>
        <v>8</v>
      </c>
      <c r="B11" s="31" t="str">
        <f>'Data Siswa'!B9</f>
        <v>RISKA RAMADANI</v>
      </c>
      <c r="C11" s="9" t="str">
        <f>'Data Siswa'!C9</f>
        <v>832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3">
        <f t="shared" si="0"/>
        <v>0</v>
      </c>
      <c r="U11" s="24" t="e">
        <f t="shared" si="1"/>
        <v>#DIV/0!</v>
      </c>
      <c r="V11" s="25"/>
      <c r="W11" s="23">
        <f>SUM('Nilai Tahriri'!AH9,'Nilai Syafahi'!T11)</f>
        <v>0</v>
      </c>
      <c r="X11" s="23" t="e">
        <f>AVERAGE(D11:S11,'Nilai Tahriri'!D9:AG9)</f>
        <v>#DIV/0!</v>
      </c>
      <c r="Y11" s="26">
        <f t="array" aca="1" ref="Y11" ca="1">SUM(IF(W11&lt;OFFSET($W$4,0,0,COUNT(W:W),1),1/COUNTIF(OFFSET($W$4,0,0,COUNT(W:W),1),OFFSET($W$4,0,0,COUNT(W:W),1))))+1</f>
        <v>1</v>
      </c>
      <c r="Z11" s="27" t="s">
        <v>277</v>
      </c>
    </row>
    <row r="12" spans="1:26" ht="15.5" x14ac:dyDescent="0.35">
      <c r="A12" s="9">
        <f>'Data Siswa'!A10</f>
        <v>9</v>
      </c>
      <c r="B12" s="31" t="str">
        <f>'Data Siswa'!B10</f>
        <v>SHAFA TRI NURAINI</v>
      </c>
      <c r="C12" s="9" t="str">
        <f>'Data Siswa'!C10</f>
        <v>833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3">
        <f t="shared" si="0"/>
        <v>0</v>
      </c>
      <c r="U12" s="24" t="e">
        <f t="shared" si="1"/>
        <v>#DIV/0!</v>
      </c>
      <c r="V12" s="25"/>
      <c r="W12" s="23">
        <f>SUM('Nilai Tahriri'!AH10,'Nilai Syafahi'!T12)</f>
        <v>0</v>
      </c>
      <c r="X12" s="23" t="e">
        <f>AVERAGE(D12:S12,'Nilai Tahriri'!D10:AG10)</f>
        <v>#DIV/0!</v>
      </c>
      <c r="Y12" s="26">
        <f t="array" aca="1" ref="Y12" ca="1">SUM(IF(W12&lt;OFFSET($W$4,0,0,COUNT(W:W),1),1/COUNTIF(OFFSET($W$4,0,0,COUNT(W:W),1),OFFSET($W$4,0,0,COUNT(W:W),1))))+1</f>
        <v>1</v>
      </c>
      <c r="Z12" s="27" t="s">
        <v>277</v>
      </c>
    </row>
    <row r="13" spans="1:26" ht="15.5" x14ac:dyDescent="0.35">
      <c r="A13" s="9">
        <f>'Data Siswa'!A11</f>
        <v>10</v>
      </c>
      <c r="B13" s="31" t="str">
        <f>'Data Siswa'!B11</f>
        <v>SHINTA ARUM NANDANA PUTRI</v>
      </c>
      <c r="C13" s="9" t="str">
        <f>'Data Siswa'!C11</f>
        <v>834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3">
        <f t="shared" si="0"/>
        <v>0</v>
      </c>
      <c r="U13" s="24" t="e">
        <f t="shared" si="1"/>
        <v>#DIV/0!</v>
      </c>
      <c r="V13" s="25"/>
      <c r="W13" s="23">
        <f>SUM('Nilai Tahriri'!AH11,'Nilai Syafahi'!T13)</f>
        <v>0</v>
      </c>
      <c r="X13" s="23" t="e">
        <f>AVERAGE(D13:S13,'Nilai Tahriri'!D11:AG11)</f>
        <v>#DIV/0!</v>
      </c>
      <c r="Y13" s="26">
        <f t="array" aca="1" ref="Y13" ca="1">SUM(IF(W13&lt;OFFSET($W$4,0,0,COUNT(W:W),1),1/COUNTIF(OFFSET($W$4,0,0,COUNT(W:W),1),OFFSET($W$4,0,0,COUNT(W:W),1))))+1</f>
        <v>1</v>
      </c>
      <c r="Z13" s="27" t="s">
        <v>277</v>
      </c>
    </row>
    <row r="14" spans="1:26" ht="15.5" x14ac:dyDescent="0.35">
      <c r="A14" s="9">
        <f>'Data Siswa'!A12</f>
        <v>11</v>
      </c>
      <c r="B14" s="31" t="str">
        <f>'Data Siswa'!B12</f>
        <v>SITI ALIFATUL HUSNA</v>
      </c>
      <c r="C14" s="9" t="str">
        <f>'Data Siswa'!C12</f>
        <v>835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3">
        <f t="shared" si="0"/>
        <v>0</v>
      </c>
      <c r="U14" s="24" t="e">
        <f t="shared" si="1"/>
        <v>#DIV/0!</v>
      </c>
      <c r="V14" s="25"/>
      <c r="W14" s="23">
        <f>SUM('Nilai Tahriri'!AH12,'Nilai Syafahi'!T14)</f>
        <v>0</v>
      </c>
      <c r="X14" s="23" t="e">
        <f>AVERAGE(D14:S14,'Nilai Tahriri'!D12:AG12)</f>
        <v>#DIV/0!</v>
      </c>
      <c r="Y14" s="26">
        <f t="array" aca="1" ref="Y14" ca="1">SUM(IF(W14&lt;OFFSET($W$4,0,0,COUNT(W:W),1),1/COUNTIF(OFFSET($W$4,0,0,COUNT(W:W),1),OFFSET($W$4,0,0,COUNT(W:W),1))))+1</f>
        <v>1</v>
      </c>
      <c r="Z14" s="27" t="s">
        <v>277</v>
      </c>
    </row>
    <row r="15" spans="1:26" ht="15.5" x14ac:dyDescent="0.35">
      <c r="A15" s="9">
        <f>'Data Siswa'!A13</f>
        <v>12</v>
      </c>
      <c r="B15" s="31" t="str">
        <f>'Data Siswa'!B13</f>
        <v>SITI BARA ATUL ADZRA</v>
      </c>
      <c r="C15" s="9" t="str">
        <f>'Data Siswa'!C13</f>
        <v>836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3">
        <f t="shared" si="0"/>
        <v>0</v>
      </c>
      <c r="U15" s="24" t="e">
        <f t="shared" si="1"/>
        <v>#DIV/0!</v>
      </c>
      <c r="V15" s="25"/>
      <c r="W15" s="23">
        <f>SUM('Nilai Tahriri'!AH13,'Nilai Syafahi'!T15)</f>
        <v>0</v>
      </c>
      <c r="X15" s="23" t="e">
        <f>AVERAGE(D15:S15,'Nilai Tahriri'!D13:AG13)</f>
        <v>#DIV/0!</v>
      </c>
      <c r="Y15" s="26">
        <f t="array" aca="1" ref="Y15" ca="1">SUM(IF(W15&lt;OFFSET($W$4,0,0,COUNT(W:W),1),1/COUNTIF(OFFSET($W$4,0,0,COUNT(W:W),1),OFFSET($W$4,0,0,COUNT(W:W),1))))+1</f>
        <v>1</v>
      </c>
      <c r="Z15" s="27" t="s">
        <v>277</v>
      </c>
    </row>
    <row r="16" spans="1:26" ht="15.5" x14ac:dyDescent="0.35">
      <c r="A16" s="9">
        <f>'Data Siswa'!A14</f>
        <v>13</v>
      </c>
      <c r="B16" s="31" t="str">
        <f>'Data Siswa'!B14</f>
        <v>SITI NUR ALFIYAH</v>
      </c>
      <c r="C16" s="9" t="str">
        <f>'Data Siswa'!C14</f>
        <v>837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3">
        <f t="shared" si="0"/>
        <v>0</v>
      </c>
      <c r="U16" s="24" t="e">
        <f t="shared" si="1"/>
        <v>#DIV/0!</v>
      </c>
      <c r="V16" s="25"/>
      <c r="W16" s="23">
        <f>SUM('Nilai Tahriri'!AH14,'Nilai Syafahi'!T16)</f>
        <v>0</v>
      </c>
      <c r="X16" s="23" t="e">
        <f>AVERAGE(D16:S16,'Nilai Tahriri'!D14:AG14)</f>
        <v>#DIV/0!</v>
      </c>
      <c r="Y16" s="26">
        <f t="array" aca="1" ref="Y16" ca="1">SUM(IF(W16&lt;OFFSET($W$4,0,0,COUNT(W:W),1),1/COUNTIF(OFFSET($W$4,0,0,COUNT(W:W),1),OFFSET($W$4,0,0,COUNT(W:W),1))))+1</f>
        <v>1</v>
      </c>
      <c r="Z16" s="27" t="s">
        <v>277</v>
      </c>
    </row>
    <row r="17" spans="1:26" ht="15.5" x14ac:dyDescent="0.35">
      <c r="A17" s="9">
        <f>'Data Siswa'!A15</f>
        <v>14</v>
      </c>
      <c r="B17" s="31" t="str">
        <f>'Data Siswa'!B15</f>
        <v>SITI ROHMAH NUR'AZIZAH</v>
      </c>
      <c r="C17" s="9" t="str">
        <f>'Data Siswa'!C15</f>
        <v>838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3">
        <f t="shared" si="0"/>
        <v>0</v>
      </c>
      <c r="U17" s="24" t="e">
        <f t="shared" si="1"/>
        <v>#DIV/0!</v>
      </c>
      <c r="V17" s="25"/>
      <c r="W17" s="23">
        <f>SUM('Nilai Tahriri'!AH15,'Nilai Syafahi'!T17)</f>
        <v>0</v>
      </c>
      <c r="X17" s="23" t="e">
        <f>AVERAGE(D17:S17,'Nilai Tahriri'!D15:AG15)</f>
        <v>#DIV/0!</v>
      </c>
      <c r="Y17" s="26">
        <f t="array" aca="1" ref="Y17" ca="1">SUM(IF(W17&lt;OFFSET($W$4,0,0,COUNT(W:W),1),1/COUNTIF(OFFSET($W$4,0,0,COUNT(W:W),1),OFFSET($W$4,0,0,COUNT(W:W),1))))+1</f>
        <v>1</v>
      </c>
      <c r="Z17" s="27" t="s">
        <v>277</v>
      </c>
    </row>
    <row r="18" spans="1:26" ht="15.5" x14ac:dyDescent="0.35">
      <c r="A18" s="9">
        <f>'Data Siswa'!A16</f>
        <v>15</v>
      </c>
      <c r="B18" s="31" t="str">
        <f>'Data Siswa'!B16</f>
        <v>SITI SULISTIAWATI</v>
      </c>
      <c r="C18" s="9" t="str">
        <f>'Data Siswa'!C16</f>
        <v>839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3">
        <f t="shared" si="0"/>
        <v>0</v>
      </c>
      <c r="U18" s="24" t="e">
        <f t="shared" si="1"/>
        <v>#DIV/0!</v>
      </c>
      <c r="V18" s="25"/>
      <c r="W18" s="23">
        <f>SUM('Nilai Tahriri'!AH16,'Nilai Syafahi'!T18)</f>
        <v>0</v>
      </c>
      <c r="X18" s="23" t="e">
        <f>AVERAGE(D18:S18,'Nilai Tahriri'!D16:AG16)</f>
        <v>#DIV/0!</v>
      </c>
      <c r="Y18" s="26">
        <f t="array" aca="1" ref="Y18" ca="1">SUM(IF(W18&lt;OFFSET($W$4,0,0,COUNT(W:W),1),1/COUNTIF(OFFSET($W$4,0,0,COUNT(W:W),1),OFFSET($W$4,0,0,COUNT(W:W),1))))+1</f>
        <v>1</v>
      </c>
      <c r="Z18" s="27" t="s">
        <v>277</v>
      </c>
    </row>
    <row r="19" spans="1:26" ht="15.5" x14ac:dyDescent="0.35">
      <c r="A19" s="9">
        <f>'Data Siswa'!A17</f>
        <v>16</v>
      </c>
      <c r="B19" s="31" t="str">
        <f>'Data Siswa'!B17</f>
        <v>UMI MARIAM AL ROSYIDAH</v>
      </c>
      <c r="C19" s="9" t="str">
        <f>'Data Siswa'!C17</f>
        <v>840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3">
        <f t="shared" si="0"/>
        <v>0</v>
      </c>
      <c r="U19" s="24" t="e">
        <f t="shared" si="1"/>
        <v>#DIV/0!</v>
      </c>
      <c r="V19" s="25"/>
      <c r="W19" s="23">
        <f>SUM('Nilai Tahriri'!AH17,'Nilai Syafahi'!T19)</f>
        <v>0</v>
      </c>
      <c r="X19" s="23" t="e">
        <f>AVERAGE(D19:S19,'Nilai Tahriri'!D17:AG17)</f>
        <v>#DIV/0!</v>
      </c>
      <c r="Y19" s="26">
        <f t="array" aca="1" ref="Y19" ca="1">SUM(IF(W19&lt;OFFSET($W$4,0,0,COUNT(W:W),1),1/COUNTIF(OFFSET($W$4,0,0,COUNT(W:W),1),OFFSET($W$4,0,0,COUNT(W:W),1))))+1</f>
        <v>1</v>
      </c>
      <c r="Z19" s="27" t="s">
        <v>277</v>
      </c>
    </row>
    <row r="20" spans="1:26" ht="15.5" x14ac:dyDescent="0.35">
      <c r="A20" s="9">
        <f>'Data Siswa'!A18</f>
        <v>17</v>
      </c>
      <c r="B20" s="31" t="str">
        <f>'Data Siswa'!B18</f>
        <v>UMMY FAATIHATUSSAUMAH</v>
      </c>
      <c r="C20" s="9" t="str">
        <f>'Data Siswa'!C18</f>
        <v>841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3">
        <f t="shared" si="0"/>
        <v>0</v>
      </c>
      <c r="U20" s="24" t="e">
        <f t="shared" si="1"/>
        <v>#DIV/0!</v>
      </c>
      <c r="V20" s="25"/>
      <c r="W20" s="23">
        <f>SUM('Nilai Tahriri'!AH18,'Nilai Syafahi'!T20)</f>
        <v>0</v>
      </c>
      <c r="X20" s="23" t="e">
        <f>AVERAGE(D20:S20,'Nilai Tahriri'!D18:AG18)</f>
        <v>#DIV/0!</v>
      </c>
      <c r="Y20" s="26">
        <f t="array" aca="1" ref="Y20" ca="1">SUM(IF(W20&lt;OFFSET($W$4,0,0,COUNT(W:W),1),1/COUNTIF(OFFSET($W$4,0,0,COUNT(W:W),1),OFFSET($W$4,0,0,COUNT(W:W),1))))+1</f>
        <v>1</v>
      </c>
      <c r="Z20" s="27" t="s">
        <v>277</v>
      </c>
    </row>
    <row r="21" spans="1:26" ht="15.5" x14ac:dyDescent="0.35">
      <c r="A21" s="9">
        <f>'Data Siswa'!A19</f>
        <v>18</v>
      </c>
      <c r="B21" s="31" t="str">
        <f>'Data Siswa'!B19</f>
        <v>YULIYANTI</v>
      </c>
      <c r="C21" s="9" t="str">
        <f>'Data Siswa'!C19</f>
        <v>842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3">
        <f t="shared" si="0"/>
        <v>0</v>
      </c>
      <c r="U21" s="24" t="e">
        <f t="shared" si="1"/>
        <v>#DIV/0!</v>
      </c>
      <c r="V21" s="25"/>
      <c r="W21" s="23">
        <f>SUM('Nilai Tahriri'!AH19,'Nilai Syafahi'!T21)</f>
        <v>0</v>
      </c>
      <c r="X21" s="23" t="e">
        <f>AVERAGE(D21:S21,'Nilai Tahriri'!D19:AG19)</f>
        <v>#DIV/0!</v>
      </c>
      <c r="Y21" s="26">
        <f t="array" aca="1" ref="Y21" ca="1">SUM(IF(W21&lt;OFFSET($W$4,0,0,COUNT(W:W),1),1/COUNTIF(OFFSET($W$4,0,0,COUNT(W:W),1),OFFSET($W$4,0,0,COUNT(W:W),1))))+1</f>
        <v>1</v>
      </c>
      <c r="Z21" s="27" t="s">
        <v>277</v>
      </c>
    </row>
    <row r="22" spans="1:26" ht="15.5" x14ac:dyDescent="0.35">
      <c r="A22" s="9">
        <f>'Data Siswa'!A20</f>
        <v>19</v>
      </c>
      <c r="B22" s="31" t="str">
        <f>'Data Siswa'!B20</f>
        <v>ZAVIRA AZHARA KIRANI</v>
      </c>
      <c r="C22" s="9" t="str">
        <f>'Data Siswa'!C20</f>
        <v>843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3">
        <f t="shared" si="0"/>
        <v>0</v>
      </c>
      <c r="U22" s="24" t="e">
        <f t="shared" si="1"/>
        <v>#DIV/0!</v>
      </c>
      <c r="V22" s="25"/>
      <c r="W22" s="23">
        <f>SUM('Nilai Tahriri'!AH20,'Nilai Syafahi'!T22)</f>
        <v>0</v>
      </c>
      <c r="X22" s="23" t="e">
        <f>AVERAGE(D22:S22,'Nilai Tahriri'!D20:AG20)</f>
        <v>#DIV/0!</v>
      </c>
      <c r="Y22" s="26">
        <f t="array" aca="1" ref="Y22" ca="1">SUM(IF(W22&lt;OFFSET($W$4,0,0,COUNT(W:W),1),1/COUNTIF(OFFSET($W$4,0,0,COUNT(W:W),1),OFFSET($W$4,0,0,COUNT(W:W),1))))+1</f>
        <v>1</v>
      </c>
      <c r="Z22" s="27" t="s">
        <v>277</v>
      </c>
    </row>
    <row r="23" spans="1:26" ht="15.5" x14ac:dyDescent="0.35">
      <c r="A23" s="9">
        <f>'Data Siswa'!A21</f>
        <v>20</v>
      </c>
      <c r="B23" s="31" t="str">
        <f>'Data Siswa'!B21</f>
        <v>ZULFA NURLAILAH</v>
      </c>
      <c r="C23" s="9" t="str">
        <f>'Data Siswa'!C21</f>
        <v>844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3">
        <f t="shared" si="0"/>
        <v>0</v>
      </c>
      <c r="U23" s="24" t="e">
        <f t="shared" si="1"/>
        <v>#DIV/0!</v>
      </c>
      <c r="V23" s="25"/>
      <c r="W23" s="23">
        <f>SUM('Nilai Tahriri'!AH21,'Nilai Syafahi'!T23)</f>
        <v>0</v>
      </c>
      <c r="X23" s="23" t="e">
        <f>AVERAGE(D23:S23,'Nilai Tahriri'!D21:AG21)</f>
        <v>#DIV/0!</v>
      </c>
      <c r="Y23" s="26">
        <f t="array" aca="1" ref="Y23" ca="1">SUM(IF(W23&lt;OFFSET($W$4,0,0,COUNT(W:W),1),1/COUNTIF(OFFSET($W$4,0,0,COUNT(W:W),1),OFFSET($W$4,0,0,COUNT(W:W),1))))+1</f>
        <v>1</v>
      </c>
      <c r="Z23" s="27" t="s">
        <v>277</v>
      </c>
    </row>
    <row r="24" spans="1:26" ht="15.5" x14ac:dyDescent="0.35">
      <c r="A24" s="9">
        <f>'Data Siswa'!A22</f>
        <v>21</v>
      </c>
      <c r="B24" s="31">
        <f>'Data Siswa'!B22</f>
        <v>0</v>
      </c>
      <c r="C24" s="9">
        <f>'Data Siswa'!C22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3">
        <f t="shared" si="0"/>
        <v>0</v>
      </c>
      <c r="U24" s="24" t="e">
        <f t="shared" si="1"/>
        <v>#DIV/0!</v>
      </c>
      <c r="V24" s="25"/>
      <c r="W24" s="23">
        <f>SUM('Nilai Tahriri'!AH22,'Nilai Syafahi'!T24)</f>
        <v>0</v>
      </c>
      <c r="X24" s="23" t="e">
        <f>AVERAGE(D24:S24,'Nilai Tahriri'!D22:AG22)</f>
        <v>#DIV/0!</v>
      </c>
      <c r="Y24" s="26">
        <f t="array" aca="1" ref="Y24" ca="1">SUM(IF(W24&lt;OFFSET($W$4,0,0,COUNT(W:W),1),1/COUNTIF(OFFSET($W$4,0,0,COUNT(W:W),1),OFFSET($W$4,0,0,COUNT(W:W),1))))+1</f>
        <v>1</v>
      </c>
      <c r="Z24" s="27" t="s">
        <v>277</v>
      </c>
    </row>
    <row r="25" spans="1:26" ht="15.5" x14ac:dyDescent="0.35">
      <c r="A25" s="9">
        <f>'Data Siswa'!A23</f>
        <v>22</v>
      </c>
      <c r="B25" s="31">
        <f>'Data Siswa'!B23</f>
        <v>0</v>
      </c>
      <c r="C25" s="9">
        <f>'Data Siswa'!C23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3">
        <f t="shared" si="0"/>
        <v>0</v>
      </c>
      <c r="U25" s="24" t="e">
        <f t="shared" si="1"/>
        <v>#DIV/0!</v>
      </c>
      <c r="V25" s="25"/>
      <c r="W25" s="23">
        <f>SUM('Nilai Tahriri'!AH23,'Nilai Syafahi'!T25)</f>
        <v>0</v>
      </c>
      <c r="X25" s="23" t="e">
        <f>AVERAGE(D25:S25,'Nilai Tahriri'!D23:AG23)</f>
        <v>#DIV/0!</v>
      </c>
      <c r="Y25" s="26">
        <f t="array" aca="1" ref="Y25" ca="1">SUM(IF(W25&lt;OFFSET($W$4,0,0,COUNT(W:W),1),1/COUNTIF(OFFSET($W$4,0,0,COUNT(W:W),1),OFFSET($W$4,0,0,COUNT(W:W),1))))+1</f>
        <v>1</v>
      </c>
      <c r="Z25" s="27" t="s">
        <v>277</v>
      </c>
    </row>
    <row r="26" spans="1:26" ht="15.5" x14ac:dyDescent="0.35">
      <c r="A26" s="9">
        <f>'Data Siswa'!A24</f>
        <v>23</v>
      </c>
      <c r="B26" s="31">
        <f>'Data Siswa'!B24</f>
        <v>0</v>
      </c>
      <c r="C26" s="9">
        <f>'Data Siswa'!C24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>
        <f t="shared" si="0"/>
        <v>0</v>
      </c>
      <c r="U26" s="24" t="e">
        <f t="shared" si="1"/>
        <v>#DIV/0!</v>
      </c>
      <c r="V26" s="25"/>
      <c r="W26" s="23">
        <f>SUM('Nilai Tahriri'!AH24,'Nilai Syafahi'!T26)</f>
        <v>0</v>
      </c>
      <c r="X26" s="23" t="e">
        <f>AVERAGE(D26:S26,'Nilai Tahriri'!D24:AG24)</f>
        <v>#DIV/0!</v>
      </c>
      <c r="Y26" s="26">
        <f t="array" aca="1" ref="Y26" ca="1">SUM(IF(W26&lt;OFFSET($W$4,0,0,COUNT(W:W),1),1/COUNTIF(OFFSET($W$4,0,0,COUNT(W:W),1),OFFSET($W$4,0,0,COUNT(W:W),1))))+1</f>
        <v>1</v>
      </c>
      <c r="Z26" s="27" t="s">
        <v>277</v>
      </c>
    </row>
    <row r="27" spans="1:26" ht="15.5" x14ac:dyDescent="0.35">
      <c r="A27" s="9">
        <f>'Data Siswa'!A25</f>
        <v>24</v>
      </c>
      <c r="B27" s="31">
        <f>'Data Siswa'!B25</f>
        <v>0</v>
      </c>
      <c r="C27" s="9">
        <f>'Data Siswa'!C25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3">
        <f t="shared" si="0"/>
        <v>0</v>
      </c>
      <c r="U27" s="24" t="e">
        <f t="shared" si="1"/>
        <v>#DIV/0!</v>
      </c>
      <c r="V27" s="25"/>
      <c r="W27" s="23">
        <f>SUM('Nilai Tahriri'!AH25,'Nilai Syafahi'!T27)</f>
        <v>0</v>
      </c>
      <c r="X27" s="23" t="e">
        <f>AVERAGE(D27:S27,'Nilai Tahriri'!D25:AG25)</f>
        <v>#DIV/0!</v>
      </c>
      <c r="Y27" s="26">
        <f t="array" aca="1" ref="Y27" ca="1">SUM(IF(W27&lt;OFFSET($W$4,0,0,COUNT(W:W),1),1/COUNTIF(OFFSET($W$4,0,0,COUNT(W:W),1),OFFSET($W$4,0,0,COUNT(W:W),1))))+1</f>
        <v>1</v>
      </c>
      <c r="Z27" s="27" t="s">
        <v>277</v>
      </c>
    </row>
    <row r="28" spans="1:26" ht="15.5" x14ac:dyDescent="0.35">
      <c r="A28" s="9">
        <f>'Data Siswa'!A26</f>
        <v>25</v>
      </c>
      <c r="B28" s="31">
        <f>'Data Siswa'!B26</f>
        <v>0</v>
      </c>
      <c r="C28" s="9">
        <f>'Data Siswa'!C26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3">
        <f t="shared" si="0"/>
        <v>0</v>
      </c>
      <c r="U28" s="24" t="e">
        <f t="shared" si="1"/>
        <v>#DIV/0!</v>
      </c>
      <c r="V28" s="25"/>
      <c r="W28" s="23">
        <f>SUM('Nilai Tahriri'!AH26,'Nilai Syafahi'!T28)</f>
        <v>0</v>
      </c>
      <c r="X28" s="23" t="e">
        <f>AVERAGE(D28:S28,'Nilai Tahriri'!D26:AG26)</f>
        <v>#DIV/0!</v>
      </c>
      <c r="Y28" s="26">
        <f t="array" aca="1" ref="Y28" ca="1">SUM(IF(W28&lt;OFFSET($W$4,0,0,COUNT(W:W),1),1/COUNTIF(OFFSET($W$4,0,0,COUNT(W:W),1),OFFSET($W$4,0,0,COUNT(W:W),1))))+1</f>
        <v>1</v>
      </c>
      <c r="Z28" s="27" t="s">
        <v>277</v>
      </c>
    </row>
    <row r="29" spans="1:26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3">
        <f t="shared" si="0"/>
        <v>0</v>
      </c>
      <c r="U29" s="24" t="e">
        <f t="shared" si="1"/>
        <v>#DIV/0!</v>
      </c>
      <c r="V29" s="25"/>
      <c r="W29" s="23">
        <f>SUM('Nilai Tahriri'!AH27,'Nilai Syafahi'!T29)</f>
        <v>0</v>
      </c>
      <c r="X29" s="23" t="e">
        <f>AVERAGE(D29:S29,'Nilai Tahriri'!D27:AG27)</f>
        <v>#DIV/0!</v>
      </c>
      <c r="Y29" s="26">
        <f t="array" aca="1" ref="Y29" ca="1">SUM(IF(W29&lt;OFFSET($W$4,0,0,COUNT(W:W),1),1/COUNTIF(OFFSET($W$4,0,0,COUNT(W:W),1),OFFSET($W$4,0,0,COUNT(W:W),1))))+1</f>
        <v>1</v>
      </c>
      <c r="Z29" s="27" t="s">
        <v>277</v>
      </c>
    </row>
    <row r="30" spans="1:26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3">
        <f t="shared" si="0"/>
        <v>0</v>
      </c>
      <c r="U30" s="24" t="e">
        <f t="shared" si="1"/>
        <v>#DIV/0!</v>
      </c>
      <c r="V30" s="25"/>
      <c r="W30" s="23">
        <f>SUM('Nilai Tahriri'!AH28,'Nilai Syafahi'!T30)</f>
        <v>0</v>
      </c>
      <c r="X30" s="23" t="e">
        <f>AVERAGE(D30:S30,'Nilai Tahriri'!D28:AG28)</f>
        <v>#DIV/0!</v>
      </c>
      <c r="Y30" s="26">
        <f t="array" aca="1" ref="Y30" ca="1">SUM(IF(W30&lt;OFFSET($W$4,0,0,COUNT(W:W),1),1/COUNTIF(OFFSET($W$4,0,0,COUNT(W:W),1),OFFSET($W$4,0,0,COUNT(W:W),1))))+1</f>
        <v>1</v>
      </c>
      <c r="Z30" s="27" t="s">
        <v>277</v>
      </c>
    </row>
    <row r="31" spans="1:26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3">
        <f t="shared" si="0"/>
        <v>0</v>
      </c>
      <c r="U31" s="24" t="e">
        <f t="shared" si="1"/>
        <v>#DIV/0!</v>
      </c>
      <c r="V31" s="25"/>
      <c r="W31" s="23">
        <f>SUM('Nilai Tahriri'!AH29,'Nilai Syafahi'!T31)</f>
        <v>0</v>
      </c>
      <c r="X31" s="23" t="e">
        <f>AVERAGE(D31:S31,'Nilai Tahriri'!D29:AG29)</f>
        <v>#DIV/0!</v>
      </c>
      <c r="Y31" s="26">
        <f t="array" aca="1" ref="Y31" ca="1">SUM(IF(W31&lt;OFFSET($W$4,0,0,COUNT(W:W),1),1/COUNTIF(OFFSET($W$4,0,0,COUNT(W:W),1),OFFSET($W$4,0,0,COUNT(W:W),1))))+1</f>
        <v>1</v>
      </c>
      <c r="Z31" s="27" t="s">
        <v>277</v>
      </c>
    </row>
    <row r="32" spans="1:26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3">
        <f t="shared" si="0"/>
        <v>0</v>
      </c>
      <c r="U32" s="24" t="e">
        <f t="shared" si="1"/>
        <v>#DIV/0!</v>
      </c>
      <c r="V32" s="25"/>
      <c r="W32" s="23">
        <f>SUM('Nilai Tahriri'!AH30,'Nilai Syafahi'!T32)</f>
        <v>0</v>
      </c>
      <c r="X32" s="23" t="e">
        <f>AVERAGE(D32:S32,'Nilai Tahriri'!D30:AG30)</f>
        <v>#DIV/0!</v>
      </c>
      <c r="Y32" s="26">
        <f t="array" aca="1" ref="Y32" ca="1">SUM(IF(W32&lt;OFFSET($W$4,0,0,COUNT(W:W),1),1/COUNTIF(OFFSET($W$4,0,0,COUNT(W:W),1),OFFSET($W$4,0,0,COUNT(W:W),1))))+1</f>
        <v>1</v>
      </c>
      <c r="Z32" s="27" t="s">
        <v>277</v>
      </c>
    </row>
    <row r="33" spans="1:26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3">
        <f t="shared" si="0"/>
        <v>0</v>
      </c>
      <c r="U33" s="24" t="e">
        <f t="shared" si="1"/>
        <v>#DIV/0!</v>
      </c>
      <c r="V33" s="25"/>
      <c r="W33" s="23">
        <f>SUM('Nilai Tahriri'!AH31,'Nilai Syafahi'!T33)</f>
        <v>0</v>
      </c>
      <c r="X33" s="23" t="e">
        <f>AVERAGE(D33:S33,'Nilai Tahriri'!D31:AG31)</f>
        <v>#DIV/0!</v>
      </c>
      <c r="Y33" s="26">
        <f t="array" aca="1" ref="Y33" ca="1">SUM(IF(W33&lt;OFFSET($W$4,0,0,COUNT(W:W),1),1/COUNTIF(OFFSET($W$4,0,0,COUNT(W:W),1),OFFSET($W$4,0,0,COUNT(W:W),1))))+1</f>
        <v>1</v>
      </c>
      <c r="Z33" s="27" t="s">
        <v>277</v>
      </c>
    </row>
    <row r="34" spans="1:26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3">
        <f t="shared" si="0"/>
        <v>0</v>
      </c>
      <c r="U34" s="24" t="e">
        <f t="shared" si="1"/>
        <v>#DIV/0!</v>
      </c>
      <c r="V34" s="25"/>
      <c r="W34" s="23">
        <f>SUM('Nilai Tahriri'!AH32,'Nilai Syafahi'!T34)</f>
        <v>0</v>
      </c>
      <c r="X34" s="23" t="e">
        <f>AVERAGE(D34:S34,'Nilai Tahriri'!D32:AG32)</f>
        <v>#DIV/0!</v>
      </c>
      <c r="Y34" s="26">
        <f t="array" aca="1" ref="Y34" ca="1">SUM(IF(W34&lt;OFFSET($W$4,0,0,COUNT(W:W),1),1/COUNTIF(OFFSET($W$4,0,0,COUNT(W:W),1),OFFSET($W$4,0,0,COUNT(W:W),1))))+1</f>
        <v>1</v>
      </c>
      <c r="Z34" s="27" t="s">
        <v>277</v>
      </c>
    </row>
    <row r="35" spans="1:26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3">
        <f t="shared" si="0"/>
        <v>0</v>
      </c>
      <c r="U35" s="24" t="e">
        <f t="shared" si="1"/>
        <v>#DIV/0!</v>
      </c>
      <c r="V35" s="25"/>
      <c r="W35" s="23">
        <f>SUM('Nilai Tahriri'!AH33,'Nilai Syafahi'!T35)</f>
        <v>0</v>
      </c>
      <c r="X35" s="23" t="e">
        <f>AVERAGE(D35:S35,'Nilai Tahriri'!D33:AG33)</f>
        <v>#DIV/0!</v>
      </c>
      <c r="Y35" s="26">
        <f t="array" aca="1" ref="Y35" ca="1">SUM(IF(W35&lt;OFFSET($W$4,0,0,COUNT(W:W),1),1/COUNTIF(OFFSET($W$4,0,0,COUNT(W:W),1),OFFSET($W$4,0,0,COUNT(W:W),1))))+1</f>
        <v>1</v>
      </c>
      <c r="Z35" s="27" t="s">
        <v>277</v>
      </c>
    </row>
    <row r="36" spans="1:26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3">
        <f t="shared" si="0"/>
        <v>0</v>
      </c>
      <c r="U36" s="24" t="e">
        <f t="shared" si="1"/>
        <v>#DIV/0!</v>
      </c>
      <c r="V36" s="25"/>
      <c r="W36" s="23">
        <f>SUM('Nilai Tahriri'!AH34,'Nilai Syafahi'!T36)</f>
        <v>0</v>
      </c>
      <c r="X36" s="23" t="e">
        <f>AVERAGE(D36:S36,'Nilai Tahriri'!D34:AG34)</f>
        <v>#DIV/0!</v>
      </c>
      <c r="Y36" s="26">
        <f t="array" aca="1" ref="Y36" ca="1">SUM(IF(W36&lt;OFFSET($W$4,0,0,COUNT(W:W),1),1/COUNTIF(OFFSET($W$4,0,0,COUNT(W:W),1),OFFSET($W$4,0,0,COUNT(W:W),1))))+1</f>
        <v>1</v>
      </c>
      <c r="Z36" s="27" t="s">
        <v>277</v>
      </c>
    </row>
    <row r="37" spans="1:26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3">
        <f t="shared" si="0"/>
        <v>0</v>
      </c>
      <c r="U37" s="24" t="e">
        <f t="shared" si="1"/>
        <v>#DIV/0!</v>
      </c>
      <c r="V37" s="25"/>
      <c r="W37" s="23">
        <f>SUM('Nilai Tahriri'!AH35,'Nilai Syafahi'!T37)</f>
        <v>0</v>
      </c>
      <c r="X37" s="23" t="e">
        <f>AVERAGE(D37:S37,'Nilai Tahriri'!D35:AG35)</f>
        <v>#DIV/0!</v>
      </c>
      <c r="Y37" s="26">
        <f t="array" aca="1" ref="Y37" ca="1">SUM(IF(W37&lt;OFFSET($W$4,0,0,COUNT(W:W),1),1/COUNTIF(OFFSET($W$4,0,0,COUNT(W:W),1),OFFSET($W$4,0,0,COUNT(W:W),1))))+1</f>
        <v>1</v>
      </c>
      <c r="Z37" s="27" t="s">
        <v>277</v>
      </c>
    </row>
    <row r="38" spans="1:26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3">
        <f t="shared" si="0"/>
        <v>0</v>
      </c>
      <c r="U38" s="24" t="e">
        <f t="shared" si="1"/>
        <v>#DIV/0!</v>
      </c>
      <c r="V38" s="25"/>
      <c r="W38" s="23">
        <f>SUM('Nilai Tahriri'!AH36,'Nilai Syafahi'!T38)</f>
        <v>0</v>
      </c>
      <c r="X38" s="23" t="e">
        <f>AVERAGE(D38:S38,'Nilai Tahriri'!D36:AG36)</f>
        <v>#DIV/0!</v>
      </c>
      <c r="Y38" s="26">
        <f t="array" aca="1" ref="Y38" ca="1">SUM(IF(W38&lt;OFFSET($W$4,0,0,COUNT(W:W),1),1/COUNTIF(OFFSET($W$4,0,0,COUNT(W:W),1),OFFSET($W$4,0,0,COUNT(W:W),1))))+1</f>
        <v>1</v>
      </c>
      <c r="Z38" s="27" t="s">
        <v>277</v>
      </c>
    </row>
    <row r="39" spans="1:26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3">
        <f t="shared" si="0"/>
        <v>0</v>
      </c>
      <c r="U39" s="24" t="e">
        <f t="shared" si="1"/>
        <v>#DIV/0!</v>
      </c>
      <c r="V39" s="25"/>
      <c r="W39" s="23">
        <f>SUM('Nilai Tahriri'!AH37,'Nilai Syafahi'!T39)</f>
        <v>0</v>
      </c>
      <c r="X39" s="23" t="e">
        <f>AVERAGE(D39:S39,'Nilai Tahriri'!D37:AG37)</f>
        <v>#DIV/0!</v>
      </c>
      <c r="Y39" s="26">
        <f t="array" aca="1" ref="Y39" ca="1">SUM(IF(W39&lt;OFFSET($W$4,0,0,COUNT(W:W),1),1/COUNTIF(OFFSET($W$4,0,0,COUNT(W:W),1),OFFSET($W$4,0,0,COUNT(W:W),1))))+1</f>
        <v>1</v>
      </c>
      <c r="Z39" s="27" t="s">
        <v>277</v>
      </c>
    </row>
    <row r="40" spans="1:26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3">
        <f t="shared" si="0"/>
        <v>0</v>
      </c>
      <c r="U40" s="24" t="e">
        <f t="shared" si="1"/>
        <v>#DIV/0!</v>
      </c>
      <c r="V40" s="25"/>
      <c r="W40" s="23">
        <f>SUM('Nilai Tahriri'!AH38,'Nilai Syafahi'!T40)</f>
        <v>0</v>
      </c>
      <c r="X40" s="23" t="e">
        <f>AVERAGE(D40:S40,'Nilai Tahriri'!D38:AG38)</f>
        <v>#DIV/0!</v>
      </c>
      <c r="Y40" s="26">
        <f t="array" aca="1" ref="Y40" ca="1">SUM(IF(W40&lt;OFFSET($W$4,0,0,COUNT(W:W),1),1/COUNTIF(OFFSET($W$4,0,0,COUNT(W:W),1),OFFSET($W$4,0,0,COUNT(W:W),1))))+1</f>
        <v>1</v>
      </c>
      <c r="Z40" s="27" t="s">
        <v>277</v>
      </c>
    </row>
    <row r="41" spans="1:26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3">
        <f t="shared" si="0"/>
        <v>0</v>
      </c>
      <c r="U41" s="24" t="e">
        <f t="shared" si="1"/>
        <v>#DIV/0!</v>
      </c>
      <c r="V41" s="25"/>
      <c r="W41" s="23">
        <f>SUM('Nilai Tahriri'!AH39,'Nilai Syafahi'!T41)</f>
        <v>0</v>
      </c>
      <c r="X41" s="23" t="e">
        <f>AVERAGE(D41:S41,'Nilai Tahriri'!D39:AG39)</f>
        <v>#DIV/0!</v>
      </c>
      <c r="Y41" s="26">
        <f t="array" aca="1" ref="Y41" ca="1">SUM(IF(W41&lt;OFFSET($W$4,0,0,COUNT(W:W),1),1/COUNTIF(OFFSET($W$4,0,0,COUNT(W:W),1),OFFSET($W$4,0,0,COUNT(W:W),1))))+1</f>
        <v>1</v>
      </c>
      <c r="Z41" s="27" t="s">
        <v>277</v>
      </c>
    </row>
    <row r="42" spans="1:26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3">
        <f t="shared" si="0"/>
        <v>0</v>
      </c>
      <c r="U42" s="24" t="e">
        <f t="shared" si="1"/>
        <v>#DIV/0!</v>
      </c>
      <c r="V42" s="25"/>
      <c r="W42" s="23">
        <f>SUM('Nilai Tahriri'!AH40,'Nilai Syafahi'!T42)</f>
        <v>0</v>
      </c>
      <c r="X42" s="23" t="e">
        <f>AVERAGE(D42:S42,'Nilai Tahriri'!D40:AG40)</f>
        <v>#DIV/0!</v>
      </c>
      <c r="Y42" s="26">
        <f t="array" aca="1" ref="Y42" ca="1">SUM(IF(W42&lt;OFFSET($W$4,0,0,COUNT(W:W),1),1/COUNTIF(OFFSET($W$4,0,0,COUNT(W:W),1),OFFSET($W$4,0,0,COUNT(W:W),1))))+1</f>
        <v>1</v>
      </c>
      <c r="Z42" s="27" t="s">
        <v>277</v>
      </c>
    </row>
    <row r="43" spans="1:26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3">
        <f t="shared" si="0"/>
        <v>0</v>
      </c>
      <c r="U43" s="24" t="e">
        <f t="shared" si="1"/>
        <v>#DIV/0!</v>
      </c>
      <c r="V43" s="28"/>
      <c r="W43" s="23">
        <f>SUM('Nilai Tahriri'!AH41,'Nilai Syafahi'!T43)</f>
        <v>0</v>
      </c>
      <c r="X43" s="23" t="e">
        <f>AVERAGE(D43:S43,'Nilai Tahriri'!D41:AG41)</f>
        <v>#DIV/0!</v>
      </c>
      <c r="Y43" s="26">
        <f t="array" aca="1" ref="Y43" ca="1">SUM(IF(W43&lt;OFFSET($W$4,0,0,COUNT(W:W),1),1/COUNTIF(OFFSET($W$4,0,0,COUNT(W:W),1),OFFSET($W$4,0,0,COUNT(W:W),1))))+1</f>
        <v>1</v>
      </c>
      <c r="Z43" s="27" t="s">
        <v>277</v>
      </c>
    </row>
    <row r="44" spans="1:26" x14ac:dyDescent="0.35">
      <c r="U44"/>
      <c r="Z44"/>
    </row>
  </sheetData>
  <sheetProtection algorithmName="SHA-512" hashValue="ttHlIYJgcW2JlB/kCZg0jn4Fdkbad4uK0Hk3rHyNnxsO2z3Z7nEW4O+yKEAOIpWGjGI+RCJop1WbG4zgNkdVIA==" saltValue="nfUng20+4beNiVIgAwyBZg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D4" sqref="D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70" t="s">
        <v>173</v>
      </c>
      <c r="B1" s="170"/>
      <c r="C1" s="170"/>
      <c r="D1" s="169" t="s">
        <v>88</v>
      </c>
      <c r="E1" s="169"/>
      <c r="F1" s="169"/>
      <c r="G1" s="169"/>
      <c r="H1" s="169"/>
      <c r="I1" s="169"/>
      <c r="J1" s="29"/>
    </row>
    <row r="2" spans="1:10" ht="14.5" customHeight="1" x14ac:dyDescent="0.35">
      <c r="A2" s="160" t="s">
        <v>73</v>
      </c>
      <c r="B2" s="150" t="s">
        <v>53</v>
      </c>
      <c r="C2" s="160" t="s">
        <v>52</v>
      </c>
      <c r="D2" s="172" t="s">
        <v>29</v>
      </c>
      <c r="E2" s="172"/>
      <c r="F2" s="172"/>
      <c r="G2" s="171" t="s">
        <v>81</v>
      </c>
      <c r="H2" s="171"/>
      <c r="I2" s="171"/>
      <c r="J2" s="27" t="s">
        <v>175</v>
      </c>
    </row>
    <row r="3" spans="1:10" ht="53.15" customHeight="1" x14ac:dyDescent="0.35">
      <c r="A3" s="160"/>
      <c r="B3" s="150"/>
      <c r="C3" s="160"/>
      <c r="D3" s="21" t="s">
        <v>32</v>
      </c>
      <c r="E3" s="21" t="s">
        <v>90</v>
      </c>
      <c r="F3" s="21" t="s">
        <v>30</v>
      </c>
      <c r="G3" s="21" t="s">
        <v>93</v>
      </c>
      <c r="H3" s="21" t="s">
        <v>91</v>
      </c>
      <c r="I3" s="21" t="s">
        <v>92</v>
      </c>
      <c r="J3" s="30" t="s">
        <v>43</v>
      </c>
    </row>
    <row r="4" spans="1:10" ht="15.5" x14ac:dyDescent="0.35">
      <c r="A4" s="9">
        <f>'Data Siswa'!A2</f>
        <v>1</v>
      </c>
      <c r="B4" s="31" t="str">
        <f>'Data Siswa'!B2</f>
        <v>ALIKA NURIN SACIKA PUTRI</v>
      </c>
      <c r="C4" s="9" t="str">
        <f>'Data Siswa'!C2</f>
        <v>825</v>
      </c>
      <c r="D4" s="32"/>
      <c r="E4" s="32"/>
      <c r="F4" s="32"/>
      <c r="G4" s="32"/>
      <c r="H4" s="32"/>
      <c r="I4" s="32"/>
      <c r="J4" s="10"/>
    </row>
    <row r="5" spans="1:10" ht="15.5" x14ac:dyDescent="0.35">
      <c r="A5" s="9">
        <f>'Data Siswa'!A3</f>
        <v>2</v>
      </c>
      <c r="B5" s="34" t="str">
        <f>'Data Siswa'!B3</f>
        <v>ATUT HASYAH</v>
      </c>
      <c r="C5" s="9" t="str">
        <f>'Data Siswa'!C3</f>
        <v>826</v>
      </c>
      <c r="D5" s="32"/>
      <c r="E5" s="32"/>
      <c r="F5" s="32"/>
      <c r="G5" s="32"/>
      <c r="H5" s="32"/>
      <c r="I5" s="32"/>
      <c r="J5" s="10"/>
    </row>
    <row r="6" spans="1:10" ht="15.5" x14ac:dyDescent="0.35">
      <c r="A6" s="9">
        <f>'Data Siswa'!A4</f>
        <v>3</v>
      </c>
      <c r="B6" s="31" t="str">
        <f>'Data Siswa'!B4</f>
        <v>AULIATUZZAHRAH</v>
      </c>
      <c r="C6" s="9" t="str">
        <f>'Data Siswa'!C4</f>
        <v>827</v>
      </c>
      <c r="D6" s="32"/>
      <c r="E6" s="32"/>
      <c r="F6" s="32"/>
      <c r="G6" s="32"/>
      <c r="H6" s="32"/>
      <c r="I6" s="32"/>
      <c r="J6" s="10"/>
    </row>
    <row r="7" spans="1:10" ht="15.5" x14ac:dyDescent="0.35">
      <c r="A7" s="9">
        <f>'Data Siswa'!A5</f>
        <v>4</v>
      </c>
      <c r="B7" s="31" t="str">
        <f>'Data Siswa'!B5</f>
        <v>AULYA RAMADHANI SAEPUDIN</v>
      </c>
      <c r="C7" s="9" t="str">
        <f>'Data Siswa'!C5</f>
        <v>828</v>
      </c>
      <c r="D7" s="32"/>
      <c r="E7" s="32"/>
      <c r="F7" s="32"/>
      <c r="G7" s="32"/>
      <c r="H7" s="32"/>
      <c r="I7" s="32"/>
      <c r="J7" s="10"/>
    </row>
    <row r="8" spans="1:10" ht="15.5" x14ac:dyDescent="0.35">
      <c r="A8" s="9">
        <f>'Data Siswa'!A6</f>
        <v>5</v>
      </c>
      <c r="B8" s="31" t="str">
        <f>'Data Siswa'!B6</f>
        <v>MUTIARA</v>
      </c>
      <c r="C8" s="9" t="str">
        <f>'Data Siswa'!C6</f>
        <v>829</v>
      </c>
      <c r="D8" s="32"/>
      <c r="E8" s="32"/>
      <c r="F8" s="32"/>
      <c r="G8" s="32"/>
      <c r="H8" s="32"/>
      <c r="I8" s="32"/>
      <c r="J8" s="10"/>
    </row>
    <row r="9" spans="1:10" ht="15.5" x14ac:dyDescent="0.35">
      <c r="A9" s="9">
        <f>'Data Siswa'!A7</f>
        <v>6</v>
      </c>
      <c r="B9" s="31" t="str">
        <f>'Data Siswa'!B7</f>
        <v>NAZYA MARWAH SHAKIB</v>
      </c>
      <c r="C9" s="9" t="str">
        <f>'Data Siswa'!C7</f>
        <v>830</v>
      </c>
      <c r="D9" s="32"/>
      <c r="E9" s="32"/>
      <c r="F9" s="32"/>
      <c r="G9" s="32"/>
      <c r="H9" s="32"/>
      <c r="I9" s="32"/>
      <c r="J9" s="10"/>
    </row>
    <row r="10" spans="1:10" ht="15.5" x14ac:dyDescent="0.35">
      <c r="A10" s="9">
        <f>'Data Siswa'!A8</f>
        <v>7</v>
      </c>
      <c r="B10" s="31" t="str">
        <f>'Data Siswa'!B8</f>
        <v>NILAM EKY CAHYANI</v>
      </c>
      <c r="C10" s="9" t="str">
        <f>'Data Siswa'!C8</f>
        <v>831</v>
      </c>
      <c r="D10" s="32"/>
      <c r="E10" s="32"/>
      <c r="F10" s="32"/>
      <c r="G10" s="32"/>
      <c r="H10" s="32"/>
      <c r="I10" s="32"/>
      <c r="J10" s="10"/>
    </row>
    <row r="11" spans="1:10" ht="15.5" x14ac:dyDescent="0.35">
      <c r="A11" s="9">
        <f>'Data Siswa'!A9</f>
        <v>8</v>
      </c>
      <c r="B11" s="31" t="str">
        <f>'Data Siswa'!B9</f>
        <v>RISKA RAMADANI</v>
      </c>
      <c r="C11" s="9" t="str">
        <f>'Data Siswa'!C9</f>
        <v>832</v>
      </c>
      <c r="D11" s="32"/>
      <c r="E11" s="32"/>
      <c r="F11" s="32"/>
      <c r="G11" s="32"/>
      <c r="H11" s="32"/>
      <c r="I11" s="32"/>
      <c r="J11" s="10"/>
    </row>
    <row r="12" spans="1:10" ht="15.5" x14ac:dyDescent="0.35">
      <c r="A12" s="9">
        <f>'Data Siswa'!A10</f>
        <v>9</v>
      </c>
      <c r="B12" s="31" t="str">
        <f>'Data Siswa'!B10</f>
        <v>SHAFA TRI NURAINI</v>
      </c>
      <c r="C12" s="9" t="str">
        <f>'Data Siswa'!C10</f>
        <v>833</v>
      </c>
      <c r="D12" s="32"/>
      <c r="E12" s="32"/>
      <c r="F12" s="32"/>
      <c r="G12" s="32"/>
      <c r="H12" s="32"/>
      <c r="I12" s="32"/>
      <c r="J12" s="10"/>
    </row>
    <row r="13" spans="1:10" ht="15.5" x14ac:dyDescent="0.35">
      <c r="A13" s="9">
        <f>'Data Siswa'!A11</f>
        <v>10</v>
      </c>
      <c r="B13" s="31" t="str">
        <f>'Data Siswa'!B11</f>
        <v>SHINTA ARUM NANDANA PUTRI</v>
      </c>
      <c r="C13" s="9" t="str">
        <f>'Data Siswa'!C11</f>
        <v>834</v>
      </c>
      <c r="D13" s="32"/>
      <c r="E13" s="32"/>
      <c r="F13" s="32"/>
      <c r="G13" s="32"/>
      <c r="H13" s="32"/>
      <c r="I13" s="32"/>
      <c r="J13" s="10"/>
    </row>
    <row r="14" spans="1:10" ht="15.5" x14ac:dyDescent="0.35">
      <c r="A14" s="9">
        <f>'Data Siswa'!A12</f>
        <v>11</v>
      </c>
      <c r="B14" s="31" t="str">
        <f>'Data Siswa'!B12</f>
        <v>SITI ALIFATUL HUSNA</v>
      </c>
      <c r="C14" s="9" t="str">
        <f>'Data Siswa'!C12</f>
        <v>835</v>
      </c>
      <c r="D14" s="32"/>
      <c r="E14" s="32"/>
      <c r="F14" s="32"/>
      <c r="G14" s="32"/>
      <c r="H14" s="32"/>
      <c r="I14" s="32"/>
      <c r="J14" s="10"/>
    </row>
    <row r="15" spans="1:10" ht="15.5" x14ac:dyDescent="0.35">
      <c r="A15" s="9">
        <f>'Data Siswa'!A13</f>
        <v>12</v>
      </c>
      <c r="B15" s="31" t="str">
        <f>'Data Siswa'!B13</f>
        <v>SITI BARA ATUL ADZRA</v>
      </c>
      <c r="C15" s="9" t="str">
        <f>'Data Siswa'!C13</f>
        <v>836</v>
      </c>
      <c r="D15" s="32"/>
      <c r="E15" s="32"/>
      <c r="F15" s="32"/>
      <c r="G15" s="32"/>
      <c r="H15" s="32"/>
      <c r="I15" s="32"/>
      <c r="J15" s="10"/>
    </row>
    <row r="16" spans="1:10" ht="15.5" x14ac:dyDescent="0.35">
      <c r="A16" s="9">
        <f>'Data Siswa'!A14</f>
        <v>13</v>
      </c>
      <c r="B16" s="31" t="str">
        <f>'Data Siswa'!B14</f>
        <v>SITI NUR ALFIYAH</v>
      </c>
      <c r="C16" s="9" t="str">
        <f>'Data Siswa'!C14</f>
        <v>837</v>
      </c>
      <c r="D16" s="32"/>
      <c r="E16" s="32"/>
      <c r="F16" s="32"/>
      <c r="G16" s="32"/>
      <c r="H16" s="32"/>
      <c r="I16" s="32"/>
      <c r="J16" s="10"/>
    </row>
    <row r="17" spans="1:10" ht="15.5" x14ac:dyDescent="0.35">
      <c r="A17" s="9">
        <f>'Data Siswa'!A15</f>
        <v>14</v>
      </c>
      <c r="B17" s="31" t="str">
        <f>'Data Siswa'!B15</f>
        <v>SITI ROHMAH NUR'AZIZAH</v>
      </c>
      <c r="C17" s="9" t="str">
        <f>'Data Siswa'!C15</f>
        <v>838</v>
      </c>
      <c r="D17" s="32"/>
      <c r="E17" s="32"/>
      <c r="F17" s="32"/>
      <c r="G17" s="32"/>
      <c r="H17" s="32"/>
      <c r="I17" s="32"/>
      <c r="J17" s="10"/>
    </row>
    <row r="18" spans="1:10" ht="15.5" x14ac:dyDescent="0.35">
      <c r="A18" s="9">
        <f>'Data Siswa'!A16</f>
        <v>15</v>
      </c>
      <c r="B18" s="31" t="str">
        <f>'Data Siswa'!B16</f>
        <v>SITI SULISTIAWATI</v>
      </c>
      <c r="C18" s="9" t="str">
        <f>'Data Siswa'!C16</f>
        <v>839</v>
      </c>
      <c r="D18" s="32"/>
      <c r="E18" s="32"/>
      <c r="F18" s="32"/>
      <c r="G18" s="32"/>
      <c r="H18" s="32"/>
      <c r="I18" s="32"/>
      <c r="J18" s="10"/>
    </row>
    <row r="19" spans="1:10" ht="15.5" x14ac:dyDescent="0.35">
      <c r="A19" s="9">
        <f>'Data Siswa'!A17</f>
        <v>16</v>
      </c>
      <c r="B19" s="31" t="str">
        <f>'Data Siswa'!B17</f>
        <v>UMI MARIAM AL ROSYIDAH</v>
      </c>
      <c r="C19" s="9" t="str">
        <f>'Data Siswa'!C17</f>
        <v>840</v>
      </c>
      <c r="D19" s="32"/>
      <c r="E19" s="32"/>
      <c r="F19" s="32"/>
      <c r="G19" s="32"/>
      <c r="H19" s="32"/>
      <c r="I19" s="32"/>
      <c r="J19" s="10"/>
    </row>
    <row r="20" spans="1:10" ht="15.5" x14ac:dyDescent="0.35">
      <c r="A20" s="9">
        <f>'Data Siswa'!A18</f>
        <v>17</v>
      </c>
      <c r="B20" s="31" t="str">
        <f>'Data Siswa'!B18</f>
        <v>UMMY FAATIHATUSSAUMAH</v>
      </c>
      <c r="C20" s="9" t="str">
        <f>'Data Siswa'!C18</f>
        <v>841</v>
      </c>
      <c r="D20" s="32"/>
      <c r="E20" s="32"/>
      <c r="F20" s="32"/>
      <c r="G20" s="32"/>
      <c r="H20" s="32"/>
      <c r="I20" s="32"/>
      <c r="J20" s="10"/>
    </row>
    <row r="21" spans="1:10" ht="15.5" x14ac:dyDescent="0.35">
      <c r="A21" s="9">
        <f>'Data Siswa'!A19</f>
        <v>18</v>
      </c>
      <c r="B21" s="31" t="str">
        <f>'Data Siswa'!B19</f>
        <v>YULIYANTI</v>
      </c>
      <c r="C21" s="9" t="str">
        <f>'Data Siswa'!C19</f>
        <v>842</v>
      </c>
      <c r="D21" s="32"/>
      <c r="E21" s="32"/>
      <c r="F21" s="32"/>
      <c r="G21" s="32"/>
      <c r="H21" s="32"/>
      <c r="I21" s="32"/>
      <c r="J21" s="10"/>
    </row>
    <row r="22" spans="1:10" ht="15.5" x14ac:dyDescent="0.35">
      <c r="A22" s="9">
        <f>'Data Siswa'!A20</f>
        <v>19</v>
      </c>
      <c r="B22" s="31" t="str">
        <f>'Data Siswa'!B20</f>
        <v>ZAVIRA AZHARA KIRANI</v>
      </c>
      <c r="C22" s="9" t="str">
        <f>'Data Siswa'!C20</f>
        <v>843</v>
      </c>
      <c r="D22" s="32"/>
      <c r="E22" s="32"/>
      <c r="F22" s="32"/>
      <c r="G22" s="32"/>
      <c r="H22" s="32"/>
      <c r="I22" s="32"/>
      <c r="J22" s="10"/>
    </row>
    <row r="23" spans="1:10" ht="15.5" x14ac:dyDescent="0.35">
      <c r="A23" s="9">
        <f>'Data Siswa'!A21</f>
        <v>20</v>
      </c>
      <c r="B23" s="31" t="str">
        <f>'Data Siswa'!B21</f>
        <v>ZULFA NURLAILAH</v>
      </c>
      <c r="C23" s="9" t="str">
        <f>'Data Siswa'!C21</f>
        <v>844</v>
      </c>
      <c r="D23" s="32"/>
      <c r="E23" s="32"/>
      <c r="F23" s="32"/>
      <c r="G23" s="32"/>
      <c r="H23" s="32"/>
      <c r="I23" s="32"/>
      <c r="J23" s="10"/>
    </row>
    <row r="24" spans="1:10" ht="15.5" x14ac:dyDescent="0.35">
      <c r="A24" s="9">
        <f>'Data Siswa'!A22</f>
        <v>21</v>
      </c>
      <c r="B24" s="31">
        <f>'Data Siswa'!B22</f>
        <v>0</v>
      </c>
      <c r="C24" s="9">
        <f>'Data Siswa'!C22</f>
        <v>0</v>
      </c>
      <c r="D24" s="32"/>
      <c r="E24" s="32"/>
      <c r="F24" s="32"/>
      <c r="G24" s="32"/>
      <c r="H24" s="32"/>
      <c r="I24" s="32"/>
      <c r="J24" s="10"/>
    </row>
    <row r="25" spans="1:10" ht="15.5" x14ac:dyDescent="0.35">
      <c r="A25" s="9">
        <f>'Data Siswa'!A23</f>
        <v>22</v>
      </c>
      <c r="B25" s="31">
        <f>'Data Siswa'!B23</f>
        <v>0</v>
      </c>
      <c r="C25" s="9">
        <f>'Data Siswa'!C23</f>
        <v>0</v>
      </c>
      <c r="D25" s="32"/>
      <c r="E25" s="32"/>
      <c r="F25" s="32"/>
      <c r="G25" s="32"/>
      <c r="H25" s="32"/>
      <c r="I25" s="32"/>
      <c r="J25" s="10"/>
    </row>
    <row r="26" spans="1:10" ht="15.5" x14ac:dyDescent="0.35">
      <c r="A26" s="9">
        <f>'Data Siswa'!A24</f>
        <v>23</v>
      </c>
      <c r="B26" s="31">
        <f>'Data Siswa'!B24</f>
        <v>0</v>
      </c>
      <c r="C26" s="9">
        <f>'Data Siswa'!C24</f>
        <v>0</v>
      </c>
      <c r="D26" s="32"/>
      <c r="E26" s="32"/>
      <c r="F26" s="32"/>
      <c r="G26" s="32"/>
      <c r="H26" s="32"/>
      <c r="I26" s="32"/>
      <c r="J26" s="10"/>
    </row>
    <row r="27" spans="1:10" ht="15.5" x14ac:dyDescent="0.35">
      <c r="A27" s="9">
        <f>'Data Siswa'!A25</f>
        <v>24</v>
      </c>
      <c r="B27" s="31">
        <f>'Data Siswa'!B25</f>
        <v>0</v>
      </c>
      <c r="C27" s="9">
        <f>'Data Siswa'!C25</f>
        <v>0</v>
      </c>
      <c r="D27" s="32"/>
      <c r="E27" s="32"/>
      <c r="F27" s="32"/>
      <c r="G27" s="32"/>
      <c r="H27" s="32"/>
      <c r="I27" s="32"/>
      <c r="J27" s="10"/>
    </row>
    <row r="28" spans="1:10" ht="15.5" x14ac:dyDescent="0.35">
      <c r="A28" s="9">
        <f>'Data Siswa'!A26</f>
        <v>25</v>
      </c>
      <c r="B28" s="31">
        <f>'Data Siswa'!B26</f>
        <v>0</v>
      </c>
      <c r="C28" s="9">
        <f>'Data Siswa'!C26</f>
        <v>0</v>
      </c>
      <c r="D28" s="32"/>
      <c r="E28" s="32"/>
      <c r="F28" s="32"/>
      <c r="G28" s="32"/>
      <c r="H28" s="32"/>
      <c r="I28" s="32"/>
      <c r="J28" s="10"/>
    </row>
    <row r="29" spans="1:10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32"/>
      <c r="E29" s="32"/>
      <c r="F29" s="32"/>
      <c r="G29" s="32"/>
      <c r="H29" s="32"/>
      <c r="I29" s="32"/>
      <c r="J29" s="10"/>
    </row>
    <row r="30" spans="1:10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32"/>
      <c r="E30" s="32"/>
      <c r="F30" s="32"/>
      <c r="G30" s="32"/>
      <c r="H30" s="32"/>
      <c r="I30" s="32"/>
      <c r="J30" s="10"/>
    </row>
    <row r="31" spans="1:10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32"/>
      <c r="E31" s="32"/>
      <c r="F31" s="32"/>
      <c r="G31" s="32"/>
      <c r="H31" s="32"/>
      <c r="I31" s="32"/>
      <c r="J31" s="10"/>
    </row>
    <row r="32" spans="1:10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32"/>
      <c r="E32" s="32"/>
      <c r="F32" s="32"/>
      <c r="G32" s="32"/>
      <c r="H32" s="32"/>
      <c r="I32" s="32"/>
      <c r="J32" s="10"/>
    </row>
    <row r="33" spans="1:10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32"/>
      <c r="E33" s="32"/>
      <c r="F33" s="32"/>
      <c r="G33" s="32"/>
      <c r="H33" s="32"/>
      <c r="I33" s="32"/>
      <c r="J33" s="10"/>
    </row>
    <row r="34" spans="1:10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32"/>
      <c r="E34" s="32"/>
      <c r="F34" s="32"/>
      <c r="G34" s="32"/>
      <c r="H34" s="32"/>
      <c r="I34" s="32"/>
      <c r="J34" s="10"/>
    </row>
    <row r="35" spans="1:10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32"/>
      <c r="E35" s="32"/>
      <c r="F35" s="32"/>
      <c r="G35" s="32"/>
      <c r="H35" s="32"/>
      <c r="I35" s="32"/>
      <c r="J35" s="10"/>
    </row>
    <row r="36" spans="1:10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32"/>
      <c r="E36" s="32"/>
      <c r="F36" s="32"/>
      <c r="G36" s="32"/>
      <c r="H36" s="32"/>
      <c r="I36" s="32"/>
      <c r="J36" s="10"/>
    </row>
    <row r="37" spans="1:10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32"/>
      <c r="E37" s="32"/>
      <c r="F37" s="32"/>
      <c r="G37" s="32"/>
      <c r="H37" s="32"/>
      <c r="I37" s="32"/>
      <c r="J37" s="10"/>
    </row>
    <row r="38" spans="1:10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32"/>
      <c r="E38" s="32"/>
      <c r="F38" s="32"/>
      <c r="G38" s="32"/>
      <c r="H38" s="32"/>
      <c r="I38" s="32"/>
      <c r="J38" s="10"/>
    </row>
    <row r="39" spans="1:10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32"/>
      <c r="E39" s="32"/>
      <c r="F39" s="32"/>
      <c r="G39" s="32"/>
      <c r="H39" s="32"/>
      <c r="I39" s="32"/>
      <c r="J39" s="10"/>
    </row>
    <row r="40" spans="1:10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32"/>
      <c r="E40" s="32"/>
      <c r="F40" s="32"/>
      <c r="G40" s="32"/>
      <c r="H40" s="32"/>
      <c r="I40" s="32"/>
      <c r="J40" s="10"/>
    </row>
    <row r="41" spans="1:10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32"/>
      <c r="E41" s="32"/>
      <c r="F41" s="32"/>
      <c r="G41" s="32"/>
      <c r="H41" s="32"/>
      <c r="I41" s="32"/>
      <c r="J41" s="10"/>
    </row>
    <row r="42" spans="1:10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32"/>
      <c r="E42" s="32"/>
      <c r="F42" s="32"/>
      <c r="G42" s="32"/>
      <c r="H42" s="32"/>
      <c r="I42" s="32"/>
      <c r="J42" s="10"/>
    </row>
    <row r="43" spans="1:10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32"/>
      <c r="E43" s="32"/>
      <c r="F43" s="32"/>
      <c r="G43" s="32"/>
      <c r="H43" s="32"/>
      <c r="I43" s="32"/>
      <c r="J43" s="10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topLeftCell="A46" zoomScale="79" zoomScaleNormal="70" zoomScalePageLayoutView="79" workbookViewId="0">
      <selection activeCell="M49" sqref="M49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5" customWidth="1"/>
    <col min="13" max="13" width="10.81640625" customWidth="1"/>
    <col min="14" max="14" width="5.1796875" style="3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1" t="str">
        <f>VLOOKUP($U$8,'Nilai Tahriri'!$A$2:$X$41,2,FALSE)&amp;" ( "&amp;VLOOKUP($U$8,'Data Siswa'!$A$2:$D$41,3,FALSE)&amp;" )"</f>
        <v>ALIKA NURIN SACIKA PUTRI ( 825 )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119"/>
      <c r="N1" s="120"/>
      <c r="O1" s="119"/>
      <c r="P1" s="119"/>
      <c r="Q1" s="119"/>
      <c r="R1" s="119"/>
    </row>
    <row r="2" spans="2:28" ht="11.5" customHeight="1" x14ac:dyDescent="0.35"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121"/>
      <c r="N2" s="121"/>
      <c r="O2" s="121"/>
      <c r="P2" s="121"/>
      <c r="Q2" s="121"/>
      <c r="R2" s="121"/>
      <c r="S2" s="65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272" t="str">
        <f>Biodata!$B$12</f>
        <v>١٤٤٦ - ١٤٤٧ ه</v>
      </c>
      <c r="C3" s="272"/>
      <c r="D3" s="273" t="str">
        <f>Biodata!$B$10</f>
        <v xml:space="preserve">العام الدراسي : </v>
      </c>
      <c r="E3" s="273"/>
      <c r="F3" s="273"/>
      <c r="G3" s="273"/>
      <c r="H3" s="273"/>
      <c r="I3" s="273"/>
      <c r="J3" s="273"/>
      <c r="K3" s="275" t="str">
        <f>Biodata!$B$7</f>
        <v>الفصل الدراسي : الأول</v>
      </c>
      <c r="L3" s="122"/>
      <c r="M3" s="275" t="str">
        <f>Biodata!$B$4</f>
        <v>الصف  : الرابع ج للبنات</v>
      </c>
      <c r="N3" s="275"/>
      <c r="O3" s="277">
        <f>(VLOOKUP($U$8,'Data Siswa'!$A$2:$D$41,4,FALSE))</f>
        <v>0</v>
      </c>
      <c r="P3" s="277"/>
      <c r="Q3" s="277"/>
      <c r="R3" s="279" t="s">
        <v>279</v>
      </c>
      <c r="S3" s="65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281" t="str">
        <f>Biodata!$B$11</f>
        <v>٢٠٢٥ - ٢٠٢٦ م</v>
      </c>
      <c r="C4" s="281"/>
      <c r="D4" s="274"/>
      <c r="E4" s="274"/>
      <c r="F4" s="274"/>
      <c r="G4" s="274"/>
      <c r="H4" s="274"/>
      <c r="I4" s="274"/>
      <c r="J4" s="274"/>
      <c r="K4" s="276"/>
      <c r="L4" s="123"/>
      <c r="M4" s="276"/>
      <c r="N4" s="276"/>
      <c r="O4" s="278"/>
      <c r="P4" s="278"/>
      <c r="Q4" s="278"/>
      <c r="R4" s="280"/>
      <c r="S4" s="65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66" t="s">
        <v>94</v>
      </c>
      <c r="C5" s="66"/>
      <c r="D5" s="66"/>
      <c r="E5" s="66"/>
      <c r="F5" s="66"/>
      <c r="G5" s="66"/>
      <c r="H5" s="66"/>
      <c r="I5" s="66"/>
      <c r="J5" s="66"/>
      <c r="K5" s="66"/>
      <c r="L5" s="11"/>
      <c r="M5" s="66"/>
      <c r="O5" s="66"/>
      <c r="P5" s="66"/>
      <c r="Q5" s="66"/>
      <c r="R5" s="66"/>
      <c r="S5" s="65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50" t="s">
        <v>266</v>
      </c>
      <c r="C6" s="251"/>
      <c r="D6" s="251"/>
      <c r="E6" s="251"/>
      <c r="F6" s="251"/>
      <c r="G6" s="251"/>
      <c r="H6" s="251"/>
      <c r="I6" s="251"/>
      <c r="J6" s="251"/>
      <c r="K6" s="251"/>
      <c r="L6" s="291" t="s">
        <v>0</v>
      </c>
      <c r="M6" s="250" t="s">
        <v>266</v>
      </c>
      <c r="N6" s="251"/>
      <c r="O6" s="251"/>
      <c r="P6" s="251"/>
      <c r="Q6" s="251"/>
      <c r="R6" s="285" t="s">
        <v>0</v>
      </c>
      <c r="S6" s="66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90" t="s">
        <v>1</v>
      </c>
      <c r="C7" s="289"/>
      <c r="D7" s="289"/>
      <c r="E7" s="289"/>
      <c r="F7" s="289"/>
      <c r="G7" s="289" t="s">
        <v>2</v>
      </c>
      <c r="H7" s="289"/>
      <c r="I7" s="289"/>
      <c r="J7" s="289"/>
      <c r="K7" s="289"/>
      <c r="L7" s="292"/>
      <c r="M7" s="290" t="s">
        <v>1</v>
      </c>
      <c r="N7" s="289"/>
      <c r="O7" s="289" t="s">
        <v>3</v>
      </c>
      <c r="P7" s="289"/>
      <c r="Q7" s="289"/>
      <c r="R7" s="286"/>
      <c r="S7" s="67"/>
      <c r="T7" s="37"/>
      <c r="U7" s="38" t="s">
        <v>95</v>
      </c>
      <c r="V7" s="37"/>
      <c r="W7" s="1"/>
      <c r="X7" s="1"/>
      <c r="Y7" s="1"/>
      <c r="Z7" s="1"/>
      <c r="AA7" s="1"/>
      <c r="AB7" s="1"/>
    </row>
    <row r="8" spans="2:28" ht="17.149999999999999" customHeight="1" x14ac:dyDescent="0.35">
      <c r="B8" s="111" t="s">
        <v>4</v>
      </c>
      <c r="C8" s="218" t="s">
        <v>5</v>
      </c>
      <c r="D8" s="218"/>
      <c r="E8" s="218"/>
      <c r="F8" s="218"/>
      <c r="G8" s="218"/>
      <c r="H8" s="218"/>
      <c r="I8" s="218"/>
      <c r="J8" s="218"/>
      <c r="K8" s="218"/>
      <c r="L8" s="293"/>
      <c r="M8" s="113" t="s">
        <v>4</v>
      </c>
      <c r="N8" s="68" t="s">
        <v>5</v>
      </c>
      <c r="O8" s="218"/>
      <c r="P8" s="218"/>
      <c r="Q8" s="218"/>
      <c r="R8" s="286"/>
      <c r="S8" s="67"/>
      <c r="T8" s="37"/>
      <c r="U8" s="39">
        <v>1</v>
      </c>
      <c r="V8" s="37"/>
      <c r="W8" s="1"/>
      <c r="X8" s="1"/>
      <c r="Y8" s="1"/>
      <c r="Z8" s="1"/>
      <c r="AA8" s="1"/>
      <c r="AB8" s="1"/>
    </row>
    <row r="9" spans="2:28" ht="15.65" customHeight="1" x14ac:dyDescent="0.35">
      <c r="B9" s="266" t="s">
        <v>139</v>
      </c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69" t="str">
        <f>VLOOKUP(N9,Sheet1!$A$1:$B$93,2)</f>
        <v xml:space="preserve"> </v>
      </c>
      <c r="N9" s="70"/>
      <c r="O9" s="71"/>
      <c r="P9" s="287" t="s">
        <v>97</v>
      </c>
      <c r="Q9" s="288"/>
      <c r="R9" s="72">
        <v>1</v>
      </c>
      <c r="S9" s="67"/>
      <c r="T9" s="37"/>
      <c r="U9" s="1"/>
      <c r="V9" s="37"/>
      <c r="W9" s="1"/>
      <c r="X9" s="1"/>
      <c r="Y9" s="1"/>
      <c r="Z9" s="1"/>
      <c r="AA9" s="1"/>
      <c r="AB9" s="1"/>
    </row>
    <row r="10" spans="2:28" ht="15.65" customHeight="1" x14ac:dyDescent="0.35">
      <c r="B10" s="73" t="str">
        <f>VLOOKUP(C10,Sheet1!$A$1:$B$93,2)</f>
        <v xml:space="preserve"> </v>
      </c>
      <c r="C10" s="269">
        <f>VLOOKUP($U$8,'Nilai Syafahi'!$A$4:$Z$43,4,FALSE)</f>
        <v>0</v>
      </c>
      <c r="D10" s="270"/>
      <c r="E10" s="270"/>
      <c r="F10" s="270"/>
      <c r="G10" s="255" t="s">
        <v>141</v>
      </c>
      <c r="H10" s="256"/>
      <c r="I10" s="256"/>
      <c r="J10" s="256"/>
      <c r="K10" s="257"/>
      <c r="L10" s="74">
        <v>40</v>
      </c>
      <c r="M10" s="75" t="str">
        <f>VLOOKUP(N10,Sheet1!$A$1:$B$93,2)</f>
        <v xml:space="preserve"> </v>
      </c>
      <c r="N10" s="112">
        <f>VLOOKUP($U$8,'Nilai Tahriri'!$A$2:$AH$41,4,FALSE)</f>
        <v>0</v>
      </c>
      <c r="O10" s="76"/>
      <c r="P10" s="183" t="s">
        <v>98</v>
      </c>
      <c r="Q10" s="183"/>
      <c r="R10" s="79">
        <v>2</v>
      </c>
      <c r="S10" s="67"/>
      <c r="T10" s="37"/>
      <c r="U10" s="200" t="s">
        <v>149</v>
      </c>
      <c r="V10" s="180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7" t="str">
        <f>VLOOKUP(C11,Sheet1!$A$1:$B$93,2)</f>
        <v xml:space="preserve"> </v>
      </c>
      <c r="C11" s="174">
        <f>VLOOKUP($U$8,'Nilai Syafahi'!$A$4:$Z$43,5,FALSE)</f>
        <v>0</v>
      </c>
      <c r="D11" s="175"/>
      <c r="E11" s="175"/>
      <c r="F11" s="175"/>
      <c r="G11" s="253"/>
      <c r="H11" s="254"/>
      <c r="I11" s="254"/>
      <c r="J11" s="254"/>
      <c r="K11" s="110" t="s">
        <v>6</v>
      </c>
      <c r="L11" s="78">
        <v>41</v>
      </c>
      <c r="M11" s="75" t="str">
        <f>VLOOKUP(N11,Sheet1!$A$1:$B$93,2)</f>
        <v xml:space="preserve"> </v>
      </c>
      <c r="N11" s="112">
        <f>VLOOKUP($U$8,'Nilai Tahriri'!$A$2:$AH$41,5,FALSE)</f>
        <v>0</v>
      </c>
      <c r="O11" s="76"/>
      <c r="P11" s="183" t="s">
        <v>99</v>
      </c>
      <c r="Q11" s="183"/>
      <c r="R11" s="79">
        <v>3</v>
      </c>
      <c r="S11" s="67"/>
      <c r="T11" s="37"/>
      <c r="U11" s="201"/>
      <c r="V11" s="181"/>
      <c r="W11" s="1"/>
      <c r="X11" s="1"/>
      <c r="Y11" s="1"/>
      <c r="Z11" s="1"/>
      <c r="AA11" s="1"/>
      <c r="AB11" s="1"/>
    </row>
    <row r="12" spans="2:28" ht="15.65" customHeight="1" x14ac:dyDescent="0.35">
      <c r="B12" s="77" t="str">
        <f>VLOOKUP(C12,Sheet1!$A$1:$B$93,2)</f>
        <v xml:space="preserve"> </v>
      </c>
      <c r="C12" s="174">
        <f>VLOOKUP($U$8,'Nilai Syafahi'!$A$4:$Z$43,6,FALSE)</f>
        <v>0</v>
      </c>
      <c r="D12" s="175"/>
      <c r="E12" s="175"/>
      <c r="F12" s="175"/>
      <c r="G12" s="253"/>
      <c r="H12" s="254"/>
      <c r="I12" s="254"/>
      <c r="J12" s="254"/>
      <c r="K12" s="110" t="s">
        <v>8</v>
      </c>
      <c r="L12" s="78">
        <v>42</v>
      </c>
      <c r="M12" s="75" t="str">
        <f>VLOOKUP(N12,Sheet1!$A$1:$B$93,2)</f>
        <v xml:space="preserve"> </v>
      </c>
      <c r="N12" s="112"/>
      <c r="O12" s="76"/>
      <c r="P12" s="183" t="s">
        <v>100</v>
      </c>
      <c r="Q12" s="183"/>
      <c r="R12" s="79">
        <v>4</v>
      </c>
      <c r="S12" s="67"/>
      <c r="T12" s="37"/>
      <c r="U12" s="200" t="s">
        <v>150</v>
      </c>
      <c r="V12" s="199">
        <v>11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7" t="str">
        <f>VLOOKUP(C13,Sheet1!$A$1:$B$93,2)</f>
        <v xml:space="preserve"> </v>
      </c>
      <c r="C13" s="174">
        <f>VLOOKUP($U$8,'Nilai Syafahi'!$A$4:$Z$43,7,FALSE)</f>
        <v>0</v>
      </c>
      <c r="D13" s="175"/>
      <c r="E13" s="175"/>
      <c r="F13" s="175"/>
      <c r="G13" s="253"/>
      <c r="H13" s="254"/>
      <c r="I13" s="254"/>
      <c r="J13" s="254"/>
      <c r="K13" s="110" t="s">
        <v>10</v>
      </c>
      <c r="L13" s="78">
        <v>43</v>
      </c>
      <c r="M13" s="75" t="str">
        <f>VLOOKUP(N13,Sheet1!$A$1:$B$93,2)</f>
        <v xml:space="preserve"> </v>
      </c>
      <c r="N13" s="112">
        <f>VLOOKUP($U$8,'Nilai Tahriri'!$A$2:$AH$41,6,FALSE)</f>
        <v>0</v>
      </c>
      <c r="O13" s="76"/>
      <c r="P13" s="183" t="s">
        <v>101</v>
      </c>
      <c r="Q13" s="183"/>
      <c r="R13" s="79">
        <v>5</v>
      </c>
      <c r="S13" s="67"/>
      <c r="T13" s="37"/>
      <c r="U13" s="201"/>
      <c r="V13" s="181"/>
      <c r="W13" s="1"/>
      <c r="X13" s="1"/>
      <c r="Y13" s="1"/>
      <c r="Z13" s="1"/>
      <c r="AA13" s="1"/>
      <c r="AB13" s="1"/>
    </row>
    <row r="14" spans="2:28" ht="15.65" customHeight="1" x14ac:dyDescent="0.35">
      <c r="B14" s="77" t="str">
        <f>VLOOKUP(C14,Sheet1!$A$1:$B$93,2)</f>
        <v xml:space="preserve"> </v>
      </c>
      <c r="C14" s="174">
        <f>VLOOKUP($U$8,'Nilai Syafahi'!$A$4:$Z$43,8,FALSE)</f>
        <v>0</v>
      </c>
      <c r="D14" s="175"/>
      <c r="E14" s="175"/>
      <c r="F14" s="175"/>
      <c r="G14" s="253"/>
      <c r="H14" s="254"/>
      <c r="I14" s="254"/>
      <c r="J14" s="254"/>
      <c r="K14" s="110" t="s">
        <v>11</v>
      </c>
      <c r="L14" s="78">
        <v>44</v>
      </c>
      <c r="M14" s="75" t="str">
        <f>VLOOKUP(N14,Sheet1!$A$1:$B$93,2)</f>
        <v xml:space="preserve"> </v>
      </c>
      <c r="N14" s="112">
        <f>VLOOKUP($U$8,'Nilai Tahriri'!$A$2:$AH$41,7,FALSE)</f>
        <v>0</v>
      </c>
      <c r="O14" s="76"/>
      <c r="P14" s="183" t="s">
        <v>102</v>
      </c>
      <c r="Q14" s="183"/>
      <c r="R14" s="79">
        <v>6</v>
      </c>
      <c r="S14" s="67"/>
      <c r="T14" s="37"/>
      <c r="U14" s="1"/>
      <c r="V14" s="37"/>
      <c r="W14" s="1"/>
      <c r="X14" s="1"/>
      <c r="Y14" s="1"/>
      <c r="Z14" s="1"/>
      <c r="AA14" s="1"/>
      <c r="AB14" s="1"/>
    </row>
    <row r="15" spans="2:28" ht="15.65" customHeight="1" x14ac:dyDescent="0.35">
      <c r="B15" s="77" t="str">
        <f>VLOOKUP(C15,Sheet1!$A$1:$B$93,2)</f>
        <v xml:space="preserve"> </v>
      </c>
      <c r="C15" s="174">
        <f>VLOOKUP($U$8,'Nilai Syafahi'!$A$4:$Z$43,9,FALSE)</f>
        <v>0</v>
      </c>
      <c r="D15" s="175"/>
      <c r="E15" s="175"/>
      <c r="F15" s="175"/>
      <c r="G15" s="253"/>
      <c r="H15" s="254"/>
      <c r="I15" s="254"/>
      <c r="J15" s="254"/>
      <c r="K15" s="110" t="s">
        <v>13</v>
      </c>
      <c r="L15" s="78">
        <v>45</v>
      </c>
      <c r="M15" s="75" t="str">
        <f>VLOOKUP(N15,Sheet1!$A$1:$B$93,2)</f>
        <v xml:space="preserve"> </v>
      </c>
      <c r="N15" s="112"/>
      <c r="O15" s="76"/>
      <c r="P15" s="183" t="s">
        <v>103</v>
      </c>
      <c r="Q15" s="183"/>
      <c r="R15" s="79">
        <v>7</v>
      </c>
      <c r="S15" s="80"/>
      <c r="T15" s="40"/>
      <c r="U15" s="1"/>
      <c r="V15" s="40"/>
      <c r="W15" s="1"/>
      <c r="X15" s="1"/>
      <c r="Y15" s="1"/>
      <c r="Z15" s="1"/>
      <c r="AA15" s="1"/>
      <c r="AB15" s="1"/>
    </row>
    <row r="16" spans="2:28" ht="15.65" customHeight="1" x14ac:dyDescent="0.35">
      <c r="B16" s="266" t="s">
        <v>140</v>
      </c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75" t="str">
        <f>VLOOKUP(N16,Sheet1!$A$1:$B$93,2)</f>
        <v xml:space="preserve"> </v>
      </c>
      <c r="N16" s="112"/>
      <c r="O16" s="76"/>
      <c r="P16" s="183" t="s">
        <v>104</v>
      </c>
      <c r="Q16" s="183"/>
      <c r="R16" s="79">
        <v>8</v>
      </c>
      <c r="S16" s="80"/>
      <c r="T16" s="40"/>
      <c r="U16" s="1"/>
      <c r="V16" s="40"/>
      <c r="W16" s="1"/>
      <c r="X16" s="1"/>
      <c r="Y16" s="1"/>
      <c r="Z16" s="1"/>
      <c r="AA16" s="1"/>
      <c r="AB16" s="1"/>
    </row>
    <row r="17" spans="2:28" ht="15.65" customHeight="1" x14ac:dyDescent="0.35">
      <c r="B17" s="77" t="str">
        <f>VLOOKUP(C17,Sheet1!$A$1:$B$93,2)</f>
        <v xml:space="preserve"> </v>
      </c>
      <c r="C17" s="174">
        <f>VLOOKUP($U$8,'Nilai Syafahi'!$A$4:$Z$43,10,FALSE)</f>
        <v>0</v>
      </c>
      <c r="D17" s="175"/>
      <c r="E17" s="175"/>
      <c r="F17" s="175"/>
      <c r="G17" s="185" t="s">
        <v>63</v>
      </c>
      <c r="H17" s="186"/>
      <c r="I17" s="186"/>
      <c r="J17" s="186"/>
      <c r="K17" s="187"/>
      <c r="L17" s="78">
        <v>46</v>
      </c>
      <c r="M17" s="75" t="str">
        <f>VLOOKUP(N17,Sheet1!$A$1:$B$93,2)</f>
        <v xml:space="preserve"> </v>
      </c>
      <c r="N17" s="112">
        <f>VLOOKUP($U$8,'Nilai Tahriri'!$A$2:$AH$41,8,FALSE)</f>
        <v>0</v>
      </c>
      <c r="O17" s="76"/>
      <c r="P17" s="183" t="s">
        <v>105</v>
      </c>
      <c r="Q17" s="183"/>
      <c r="R17" s="79">
        <v>9</v>
      </c>
      <c r="S17" s="80"/>
      <c r="T17" s="40"/>
      <c r="U17" s="1"/>
      <c r="V17" s="40"/>
      <c r="W17" s="1"/>
      <c r="X17" s="1"/>
      <c r="Y17" s="1"/>
      <c r="Z17" s="1"/>
      <c r="AA17" s="1"/>
      <c r="AB17" s="1"/>
    </row>
    <row r="18" spans="2:28" ht="15.65" customHeight="1" x14ac:dyDescent="0.35">
      <c r="B18" s="77" t="str">
        <f>VLOOKUP(C18,Sheet1!$A$1:$B$93,2)</f>
        <v xml:space="preserve"> </v>
      </c>
      <c r="C18" s="174">
        <f>VLOOKUP($U$8,'Nilai Syafahi'!$A$4:$Z$43,11,FALSE)</f>
        <v>0</v>
      </c>
      <c r="D18" s="175"/>
      <c r="E18" s="175"/>
      <c r="F18" s="175"/>
      <c r="G18" s="185" t="s">
        <v>177</v>
      </c>
      <c r="H18" s="186" t="s">
        <v>177</v>
      </c>
      <c r="I18" s="186" t="s">
        <v>177</v>
      </c>
      <c r="J18" s="186" t="s">
        <v>177</v>
      </c>
      <c r="K18" s="187" t="s">
        <v>177</v>
      </c>
      <c r="L18" s="78">
        <v>47</v>
      </c>
      <c r="M18" s="75" t="str">
        <f>VLOOKUP(N18,Sheet1!$A$1:$B$93,2)</f>
        <v xml:space="preserve"> </v>
      </c>
      <c r="N18" s="112"/>
      <c r="O18" s="76"/>
      <c r="P18" s="183" t="s">
        <v>106</v>
      </c>
      <c r="Q18" s="183"/>
      <c r="R18" s="79">
        <v>10</v>
      </c>
      <c r="S18" s="80"/>
      <c r="T18" s="40"/>
      <c r="U18" s="1"/>
      <c r="V18" s="40"/>
      <c r="W18" s="1"/>
      <c r="X18" s="1"/>
      <c r="Y18" s="1"/>
      <c r="Z18" s="1"/>
      <c r="AA18" s="1"/>
      <c r="AB18" s="1"/>
    </row>
    <row r="19" spans="2:28" ht="15.65" customHeight="1" x14ac:dyDescent="0.35">
      <c r="B19" s="77" t="str">
        <f>VLOOKUP(C19,Sheet1!$A$1:$B$93,2)</f>
        <v xml:space="preserve"> </v>
      </c>
      <c r="C19" s="174">
        <f>VLOOKUP($U$8,'Nilai Syafahi'!$A$4:$Z$43,12,FALSE)</f>
        <v>0</v>
      </c>
      <c r="D19" s="175"/>
      <c r="E19" s="175"/>
      <c r="F19" s="175"/>
      <c r="G19" s="185" t="s">
        <v>85</v>
      </c>
      <c r="H19" s="186"/>
      <c r="I19" s="186"/>
      <c r="J19" s="186"/>
      <c r="K19" s="187"/>
      <c r="L19" s="78">
        <v>48</v>
      </c>
      <c r="M19" s="75" t="str">
        <f>VLOOKUP(N19,Sheet1!$A$1:$B$93,2)</f>
        <v xml:space="preserve"> </v>
      </c>
      <c r="N19" s="112">
        <f>VLOOKUP($U$8,'Nilai Tahriri'!$A$2:$AH$41,9,FALSE)</f>
        <v>0</v>
      </c>
      <c r="O19" s="76"/>
      <c r="P19" s="183" t="s">
        <v>107</v>
      </c>
      <c r="Q19" s="183"/>
      <c r="R19" s="79">
        <v>11</v>
      </c>
      <c r="S19" s="80"/>
      <c r="T19" s="40"/>
      <c r="U19" s="1"/>
      <c r="V19" s="40"/>
      <c r="W19" s="1"/>
      <c r="X19" s="1"/>
      <c r="Y19" s="1"/>
      <c r="Z19" s="1"/>
      <c r="AA19" s="1"/>
      <c r="AB19" s="1"/>
    </row>
    <row r="20" spans="2:28" ht="15.65" customHeight="1" x14ac:dyDescent="0.35">
      <c r="B20" s="77" t="str">
        <f>VLOOKUP(C20,Sheet1!$A$1:$B$93,2)</f>
        <v xml:space="preserve"> </v>
      </c>
      <c r="C20" s="174">
        <f>VLOOKUP($U$8,'Nilai Syafahi'!$A$4:$Z$43,13,FALSE)</f>
        <v>0</v>
      </c>
      <c r="D20" s="175"/>
      <c r="E20" s="175"/>
      <c r="F20" s="175"/>
      <c r="G20" s="185" t="s">
        <v>265</v>
      </c>
      <c r="H20" s="186"/>
      <c r="I20" s="186"/>
      <c r="J20" s="186"/>
      <c r="K20" s="187"/>
      <c r="L20" s="78">
        <v>49</v>
      </c>
      <c r="M20" s="75" t="str">
        <f>VLOOKUP(N20,Sheet1!$A$1:$B$93,2)</f>
        <v xml:space="preserve"> </v>
      </c>
      <c r="N20" s="112">
        <f>VLOOKUP($U$8,'Nilai Tahriri'!$A$2:$AH$41,10,FALSE)</f>
        <v>0</v>
      </c>
      <c r="O20" s="76"/>
      <c r="P20" s="183" t="s">
        <v>108</v>
      </c>
      <c r="Q20" s="183"/>
      <c r="R20" s="79">
        <v>12</v>
      </c>
      <c r="S20" s="80"/>
      <c r="T20" s="40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1" t="str">
        <f>VLOOKUP(C21,Sheet1!$A$1:$B$93,2)</f>
        <v xml:space="preserve"> </v>
      </c>
      <c r="C21" s="174">
        <f>VLOOKUP($U$8,'Nilai Syafahi'!$A$4:$Z$43,14,FALSE)</f>
        <v>0</v>
      </c>
      <c r="D21" s="175"/>
      <c r="E21" s="175"/>
      <c r="F21" s="175"/>
      <c r="G21" s="185" t="s">
        <v>86</v>
      </c>
      <c r="H21" s="186"/>
      <c r="I21" s="186"/>
      <c r="J21" s="186"/>
      <c r="K21" s="187"/>
      <c r="L21" s="78">
        <v>50</v>
      </c>
      <c r="M21" s="75" t="str">
        <f>VLOOKUP(N21,Sheet1!$A$1:$B$93,2)</f>
        <v xml:space="preserve"> </v>
      </c>
      <c r="N21" s="112">
        <f>VLOOKUP($U$8,'Nilai Tahriri'!$A$2:$AH$41,11,FALSE)</f>
        <v>0</v>
      </c>
      <c r="O21" s="76"/>
      <c r="P21" s="183" t="s">
        <v>109</v>
      </c>
      <c r="Q21" s="183"/>
      <c r="R21" s="79">
        <v>13</v>
      </c>
      <c r="S21" s="80"/>
      <c r="T21" s="40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23" t="s">
        <v>137</v>
      </c>
      <c r="C22" s="224"/>
      <c r="D22" s="224"/>
      <c r="E22" s="224"/>
      <c r="F22" s="224"/>
      <c r="G22" s="224"/>
      <c r="H22" s="224"/>
      <c r="I22" s="224"/>
      <c r="J22" s="224"/>
      <c r="K22" s="224"/>
      <c r="L22" s="224"/>
      <c r="M22" s="75" t="str">
        <f>VLOOKUP(N22,Sheet1!$A$1:$B$93,2)</f>
        <v xml:space="preserve"> </v>
      </c>
      <c r="N22" s="112">
        <f>VLOOKUP($U$8,'Nilai Tahriri'!$A$2:$AH$41,12,FALSE)</f>
        <v>0</v>
      </c>
      <c r="O22" s="76"/>
      <c r="P22" s="183" t="s">
        <v>10</v>
      </c>
      <c r="Q22" s="183"/>
      <c r="R22" s="79">
        <v>14</v>
      </c>
      <c r="S22" s="80"/>
      <c r="T22" s="40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7" t="str">
        <f>VLOOKUP(C23,Sheet1!$A$1:$B$93,2)</f>
        <v xml:space="preserve"> </v>
      </c>
      <c r="C23" s="182">
        <f>VLOOKUP($U$8,'Nilai Syafahi'!$A$4:$Z$43,15,FALSE)</f>
        <v>0</v>
      </c>
      <c r="D23" s="182"/>
      <c r="E23" s="182"/>
      <c r="F23" s="182"/>
      <c r="G23" s="188" t="s">
        <v>179</v>
      </c>
      <c r="H23" s="189"/>
      <c r="I23" s="189"/>
      <c r="J23" s="189"/>
      <c r="K23" s="189"/>
      <c r="L23" s="82">
        <v>51</v>
      </c>
      <c r="M23" s="75" t="str">
        <f>VLOOKUP(N23,Sheet1!$A$1:$B$93,2)</f>
        <v xml:space="preserve"> </v>
      </c>
      <c r="N23" s="112">
        <f>VLOOKUP($U$8,'Nilai Tahriri'!$A$2:$AH$41,13,FALSE)</f>
        <v>0</v>
      </c>
      <c r="O23" s="76"/>
      <c r="P23" s="183" t="s">
        <v>11</v>
      </c>
      <c r="Q23" s="183">
        <v>12</v>
      </c>
      <c r="R23" s="79">
        <v>15</v>
      </c>
      <c r="S23" s="80"/>
      <c r="T23" s="40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7" t="str">
        <f>VLOOKUP(C24,Sheet1!$A$1:$B$93,2)</f>
        <v xml:space="preserve"> </v>
      </c>
      <c r="C24" s="182">
        <f>VLOOKUP($U$8,'Nilai Syafahi'!$A$4:$Z$43,16,FALSE)</f>
        <v>0</v>
      </c>
      <c r="D24" s="182"/>
      <c r="E24" s="182"/>
      <c r="F24" s="182"/>
      <c r="G24" s="207" t="s">
        <v>178</v>
      </c>
      <c r="H24" s="183"/>
      <c r="I24" s="183"/>
      <c r="J24" s="183"/>
      <c r="K24" s="183"/>
      <c r="L24" s="83">
        <v>52</v>
      </c>
      <c r="M24" s="75" t="str">
        <f>VLOOKUP(N24,Sheet1!$A$1:$B$93,2)</f>
        <v xml:space="preserve"> </v>
      </c>
      <c r="N24" s="112">
        <f>VLOOKUP($U$8,'Nilai Tahriri'!$A$2:$AH$41,14,FALSE)</f>
        <v>0</v>
      </c>
      <c r="O24" s="76"/>
      <c r="P24" s="183" t="s">
        <v>110</v>
      </c>
      <c r="Q24" s="183"/>
      <c r="R24" s="79">
        <v>16</v>
      </c>
      <c r="S24" s="80"/>
      <c r="T24" s="40"/>
      <c r="U24" s="1"/>
      <c r="V24" s="40"/>
      <c r="W24" s="1"/>
      <c r="X24" s="1"/>
      <c r="Y24" s="1"/>
      <c r="Z24" s="1"/>
      <c r="AA24" s="1"/>
      <c r="AB24" s="1"/>
    </row>
    <row r="25" spans="2:28" ht="15.65" customHeight="1" x14ac:dyDescent="0.35">
      <c r="B25" s="77" t="str">
        <f>VLOOKUP(C25,Sheet1!$A$1:$B$93,2)</f>
        <v xml:space="preserve"> </v>
      </c>
      <c r="C25" s="182">
        <f>VLOOKUP($U$8,'Nilai Syafahi'!$A$4:$Z$43,17,FALSE)</f>
        <v>0</v>
      </c>
      <c r="D25" s="182"/>
      <c r="E25" s="182"/>
      <c r="F25" s="182"/>
      <c r="G25" s="207" t="s">
        <v>14</v>
      </c>
      <c r="H25" s="183"/>
      <c r="I25" s="183"/>
      <c r="J25" s="183"/>
      <c r="K25" s="183"/>
      <c r="L25" s="84">
        <v>53</v>
      </c>
      <c r="M25" s="75" t="str">
        <f>VLOOKUP(N25,Sheet1!$A$1:$B$93,2)</f>
        <v xml:space="preserve"> </v>
      </c>
      <c r="N25" s="112">
        <f>VLOOKUP($U$8,'Nilai Tahriri'!$A$2:$AH$41,15,FALSE)</f>
        <v>0</v>
      </c>
      <c r="O25" s="76"/>
      <c r="P25" s="183" t="s">
        <v>111</v>
      </c>
      <c r="Q25" s="183"/>
      <c r="R25" s="79">
        <v>17</v>
      </c>
      <c r="S25" s="80"/>
      <c r="T25" s="40"/>
      <c r="U25" s="41"/>
      <c r="V25" s="40"/>
      <c r="W25" s="1"/>
      <c r="X25" s="1"/>
      <c r="Y25" s="1"/>
      <c r="Z25" s="1"/>
      <c r="AA25" s="1"/>
      <c r="AB25" s="1"/>
    </row>
    <row r="26" spans="2:28" ht="15.65" customHeight="1" x14ac:dyDescent="0.35">
      <c r="B26" s="77" t="str">
        <f>VLOOKUP(C26,Sheet1!$A$1:$B$93,2)</f>
        <v xml:space="preserve"> </v>
      </c>
      <c r="C26" s="182">
        <f>VLOOKUP($U$8,'Nilai Syafahi'!$A$4:$Z$43,18,FALSE)</f>
        <v>0</v>
      </c>
      <c r="D26" s="182"/>
      <c r="E26" s="182"/>
      <c r="F26" s="182"/>
      <c r="G26" s="207" t="s">
        <v>101</v>
      </c>
      <c r="H26" s="183"/>
      <c r="I26" s="183"/>
      <c r="J26" s="183"/>
      <c r="K26" s="183"/>
      <c r="L26" s="83">
        <v>54</v>
      </c>
      <c r="M26" s="75" t="str">
        <f>VLOOKUP(N26,Sheet1!$A$1:$B$93,2)</f>
        <v xml:space="preserve"> </v>
      </c>
      <c r="N26" s="112">
        <f>VLOOKUP($U$8,'Nilai Tahriri'!$A$2:$AH$41,16,FALSE)</f>
        <v>0</v>
      </c>
      <c r="O26" s="76"/>
      <c r="P26" s="183" t="s">
        <v>112</v>
      </c>
      <c r="Q26" s="183"/>
      <c r="R26" s="79">
        <v>18</v>
      </c>
      <c r="S26" s="80"/>
      <c r="T26" s="40"/>
      <c r="U26" s="1"/>
      <c r="V26" s="40"/>
      <c r="W26" s="1"/>
      <c r="X26" s="1"/>
      <c r="Y26" s="1"/>
      <c r="Z26" s="1"/>
      <c r="AA26" s="1"/>
      <c r="AB26" s="1"/>
    </row>
    <row r="27" spans="2:28" ht="15.65" customHeight="1" x14ac:dyDescent="0.35">
      <c r="B27" s="77" t="str">
        <f>VLOOKUP(C27,Sheet1!$A$1:$B$93,2)</f>
        <v xml:space="preserve"> </v>
      </c>
      <c r="C27" s="182"/>
      <c r="D27" s="182"/>
      <c r="E27" s="182"/>
      <c r="F27" s="182"/>
      <c r="G27" s="264" t="s">
        <v>180</v>
      </c>
      <c r="H27" s="265"/>
      <c r="I27" s="265"/>
      <c r="J27" s="265"/>
      <c r="K27" s="114" t="s">
        <v>264</v>
      </c>
      <c r="L27" s="84">
        <v>55</v>
      </c>
      <c r="M27" s="75" t="str">
        <f>VLOOKUP(N27,Sheet1!$A$1:$B$93,2)</f>
        <v xml:space="preserve"> </v>
      </c>
      <c r="N27" s="112"/>
      <c r="O27" s="76"/>
      <c r="P27" s="183" t="s">
        <v>113</v>
      </c>
      <c r="Q27" s="183"/>
      <c r="R27" s="79">
        <v>19</v>
      </c>
      <c r="S27" s="80"/>
      <c r="T27" s="40"/>
      <c r="U27" s="1"/>
      <c r="V27" s="40"/>
      <c r="W27" s="1"/>
      <c r="X27" s="1"/>
      <c r="Y27" s="1"/>
      <c r="Z27" s="1"/>
      <c r="AA27" s="1"/>
      <c r="AB27" s="1"/>
    </row>
    <row r="28" spans="2:28" ht="15.65" customHeight="1" x14ac:dyDescent="0.35">
      <c r="B28" s="81" t="str">
        <f>VLOOKUP(C28,Sheet1!$A$1:$B$93,2)</f>
        <v xml:space="preserve"> </v>
      </c>
      <c r="C28" s="220">
        <f>VLOOKUP($U$8,'Nilai Syafahi'!$A$4:$Z$43,19,FALSE)</f>
        <v>0</v>
      </c>
      <c r="D28" s="220"/>
      <c r="E28" s="220"/>
      <c r="F28" s="220"/>
      <c r="G28" s="207" t="s">
        <v>17</v>
      </c>
      <c r="H28" s="183"/>
      <c r="I28" s="183"/>
      <c r="J28" s="183"/>
      <c r="K28" s="183"/>
      <c r="L28" s="85">
        <v>56</v>
      </c>
      <c r="M28" s="75" t="str">
        <f>VLOOKUP(N28,Sheet1!$A$1:$B$93,2)</f>
        <v xml:space="preserve"> </v>
      </c>
      <c r="N28" s="112"/>
      <c r="O28" s="76"/>
      <c r="P28" s="183" t="s">
        <v>114</v>
      </c>
      <c r="Q28" s="183"/>
      <c r="R28" s="79">
        <v>20</v>
      </c>
      <c r="S28" s="65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66" t="s">
        <v>138</v>
      </c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75" t="str">
        <f>VLOOKUP(N29,Sheet1!$A$1:$B$93,2)</f>
        <v xml:space="preserve"> </v>
      </c>
      <c r="N29" s="112">
        <f>VLOOKUP($U$8,'Nilai Tahriri'!$A$2:$AH$41,17,FALSE)</f>
        <v>0</v>
      </c>
      <c r="O29" s="76"/>
      <c r="P29" s="183" t="s">
        <v>115</v>
      </c>
      <c r="Q29" s="183"/>
      <c r="R29" s="79">
        <v>21</v>
      </c>
      <c r="S29" s="65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6"/>
      <c r="C30" s="182"/>
      <c r="D30" s="182"/>
      <c r="E30" s="182"/>
      <c r="F30" s="182"/>
      <c r="G30" s="255" t="s">
        <v>19</v>
      </c>
      <c r="H30" s="256"/>
      <c r="I30" s="256"/>
      <c r="J30" s="256"/>
      <c r="K30" s="257"/>
      <c r="L30" s="87">
        <v>57</v>
      </c>
      <c r="M30" s="75" t="str">
        <f>VLOOKUP(N30,Sheet1!$A$1:$B$93,2)</f>
        <v xml:space="preserve"> </v>
      </c>
      <c r="N30" s="112">
        <f>VLOOKUP($U$8,'Nilai Tahriri'!$A$2:$AH$41,18,FALSE)</f>
        <v>0</v>
      </c>
      <c r="O30" s="76"/>
      <c r="P30" s="183" t="s">
        <v>116</v>
      </c>
      <c r="Q30" s="183"/>
      <c r="R30" s="79">
        <v>22</v>
      </c>
      <c r="S30" s="65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6" t="str">
        <f>VLOOKUP(C31,Sheet1!$A$1:$B$93,2)</f>
        <v xml:space="preserve"> </v>
      </c>
      <c r="C31" s="182"/>
      <c r="D31" s="182"/>
      <c r="E31" s="182"/>
      <c r="F31" s="182"/>
      <c r="G31" s="207" t="s">
        <v>20</v>
      </c>
      <c r="H31" s="183"/>
      <c r="I31" s="183"/>
      <c r="J31" s="183"/>
      <c r="K31" s="184"/>
      <c r="L31" s="83">
        <v>58</v>
      </c>
      <c r="M31" s="75" t="str">
        <f>VLOOKUP(N31,Sheet1!$A$1:$B$93,2)</f>
        <v xml:space="preserve"> </v>
      </c>
      <c r="N31" s="112">
        <f>VLOOKUP($U$8,'Nilai Tahriri'!$A$2:$AH$41,19,FALSE)</f>
        <v>0</v>
      </c>
      <c r="O31" s="76"/>
      <c r="P31" s="183" t="s">
        <v>117</v>
      </c>
      <c r="Q31" s="183"/>
      <c r="R31" s="79">
        <v>23</v>
      </c>
      <c r="S31" s="65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88" t="str">
        <f>VLOOKUP(C32,Sheet1!$A$1:$B$93,2)</f>
        <v xml:space="preserve"> </v>
      </c>
      <c r="C32" s="263"/>
      <c r="D32" s="263"/>
      <c r="E32" s="263"/>
      <c r="F32" s="263"/>
      <c r="G32" s="207" t="s">
        <v>22</v>
      </c>
      <c r="H32" s="183"/>
      <c r="I32" s="183"/>
      <c r="J32" s="183"/>
      <c r="K32" s="184"/>
      <c r="L32" s="87">
        <v>59</v>
      </c>
      <c r="M32" s="75" t="str">
        <f>VLOOKUP(N32,Sheet1!$A$1:$B$93,2)</f>
        <v xml:space="preserve"> </v>
      </c>
      <c r="N32" s="112"/>
      <c r="O32" s="76"/>
      <c r="P32" s="183" t="s">
        <v>26</v>
      </c>
      <c r="Q32" s="183"/>
      <c r="R32" s="79">
        <v>24</v>
      </c>
      <c r="S32" s="65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88" t="str">
        <f>VLOOKUP(C33,Sheet1!$A$1:$B$93,2)</f>
        <v xml:space="preserve"> </v>
      </c>
      <c r="C33" s="263"/>
      <c r="D33" s="263"/>
      <c r="E33" s="263"/>
      <c r="F33" s="263"/>
      <c r="G33" s="258" t="s">
        <v>23</v>
      </c>
      <c r="H33" s="259"/>
      <c r="I33" s="259"/>
      <c r="J33" s="259"/>
      <c r="K33" s="260"/>
      <c r="L33" s="83">
        <v>60</v>
      </c>
      <c r="M33" s="75" t="str">
        <f>VLOOKUP(N33,Sheet1!$A$1:$B$93,2)</f>
        <v xml:space="preserve"> </v>
      </c>
      <c r="N33" s="112">
        <f>VLOOKUP($U$8,'Nilai Tahriri'!$A$2:$AH$41,20,FALSE)</f>
        <v>0</v>
      </c>
      <c r="O33" s="76"/>
      <c r="P33" s="183" t="s">
        <v>118</v>
      </c>
      <c r="Q33" s="183"/>
      <c r="R33" s="79">
        <v>25</v>
      </c>
      <c r="S33" s="65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05">
        <f>VLOOKUP($U$8,'Nilai Syafahi'!$A$4:$Z$43,20,FALSE)</f>
        <v>0</v>
      </c>
      <c r="C34" s="206"/>
      <c r="D34" s="206"/>
      <c r="E34" s="206"/>
      <c r="F34" s="206"/>
      <c r="G34" s="206"/>
      <c r="H34" s="206"/>
      <c r="I34" s="206"/>
      <c r="J34" s="206"/>
      <c r="K34" s="283" t="s">
        <v>25</v>
      </c>
      <c r="L34" s="284"/>
      <c r="M34" s="75" t="str">
        <f>VLOOKUP(N34,Sheet1!$A$1:$B$93,2)</f>
        <v xml:space="preserve"> </v>
      </c>
      <c r="N34" s="112">
        <f>VLOOKUP($U$8,'Nilai Tahriri'!$A$2:$AH$41,21,FALSE)</f>
        <v>0</v>
      </c>
      <c r="O34" s="76"/>
      <c r="P34" s="183" t="s">
        <v>119</v>
      </c>
      <c r="Q34" s="183"/>
      <c r="R34" s="79">
        <v>26</v>
      </c>
      <c r="S34" s="65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02"/>
      <c r="C35" s="203"/>
      <c r="D35" s="203"/>
      <c r="E35" s="203"/>
      <c r="F35" s="203"/>
      <c r="G35" s="203"/>
      <c r="H35" s="203"/>
      <c r="I35" s="203"/>
      <c r="J35" s="203"/>
      <c r="K35" s="204"/>
      <c r="L35" s="195"/>
      <c r="M35" s="75" t="str">
        <f>VLOOKUP(N35,Sheet1!$A$1:$B$93,2)</f>
        <v xml:space="preserve"> </v>
      </c>
      <c r="N35" s="112">
        <f>VLOOKUP($U$8,'Nilai Tahriri'!$A$2:$AH$41,22,FALSE)</f>
        <v>0</v>
      </c>
      <c r="O35" s="115" t="s">
        <v>136</v>
      </c>
      <c r="P35" s="183" t="s">
        <v>120</v>
      </c>
      <c r="Q35" s="184"/>
      <c r="R35" s="72">
        <v>27</v>
      </c>
      <c r="S35" s="65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11" t="s">
        <v>29</v>
      </c>
      <c r="C36" s="212"/>
      <c r="D36" s="212"/>
      <c r="E36" s="212"/>
      <c r="F36" s="212"/>
      <c r="G36" s="212"/>
      <c r="H36" s="212"/>
      <c r="I36" s="212"/>
      <c r="J36" s="212"/>
      <c r="K36" s="213"/>
      <c r="L36" s="196"/>
      <c r="M36" s="75" t="str">
        <f>VLOOKUP(N36,Sheet1!$A$1:$B$93,2)</f>
        <v xml:space="preserve"> </v>
      </c>
      <c r="N36" s="112">
        <f>VLOOKUP($U$8,'Nilai Tahriri'!$A$2:$AH$41,23,FALSE)</f>
        <v>0</v>
      </c>
      <c r="O36" s="115" t="s">
        <v>134</v>
      </c>
      <c r="P36" s="183" t="s">
        <v>121</v>
      </c>
      <c r="Q36" s="184"/>
      <c r="R36" s="79">
        <v>28</v>
      </c>
      <c r="S36" s="65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32" t="s">
        <v>30</v>
      </c>
      <c r="C37" s="208"/>
      <c r="D37" s="208" t="s">
        <v>31</v>
      </c>
      <c r="E37" s="208"/>
      <c r="F37" s="208"/>
      <c r="G37" s="208"/>
      <c r="H37" s="208"/>
      <c r="I37" s="208"/>
      <c r="J37" s="208"/>
      <c r="K37" s="89" t="s">
        <v>32</v>
      </c>
      <c r="L37" s="196"/>
      <c r="M37" s="75" t="str">
        <f>VLOOKUP(N37,Sheet1!$A$1:$B$93,2)</f>
        <v xml:space="preserve"> </v>
      </c>
      <c r="N37" s="112">
        <f>VLOOKUP($U$8,'Nilai Tahriri'!$A$2:$AH$41,24,FALSE)</f>
        <v>0</v>
      </c>
      <c r="O37" s="115" t="s">
        <v>135</v>
      </c>
      <c r="P37" s="183" t="s">
        <v>122</v>
      </c>
      <c r="Q37" s="184"/>
      <c r="R37" s="79">
        <v>29</v>
      </c>
      <c r="S37" s="65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25">
        <f>VLOOKUP($U$8,Akhlak!$A$4:$J$43,6,FALSE)</f>
        <v>0</v>
      </c>
      <c r="C38" s="194"/>
      <c r="D38" s="194">
        <f>VLOOKUP($U$8,Akhlak!$A$4:$J$43,5,FALSE)</f>
        <v>0</v>
      </c>
      <c r="E38" s="194"/>
      <c r="F38" s="194"/>
      <c r="G38" s="194"/>
      <c r="H38" s="194"/>
      <c r="I38" s="194"/>
      <c r="J38" s="194"/>
      <c r="K38" s="90">
        <f>VLOOKUP($U$8,Akhlak!$A$4:$J$43,4,FALSE)</f>
        <v>0</v>
      </c>
      <c r="L38" s="196"/>
      <c r="M38" s="75" t="str">
        <f>VLOOKUP(N38,Sheet1!$A$1:$B$93,2)</f>
        <v xml:space="preserve"> </v>
      </c>
      <c r="N38" s="112">
        <f>VLOOKUP($U$8,'Nilai Tahriri'!$A$2:$AH$41,25,FALSE)</f>
        <v>0</v>
      </c>
      <c r="O38" s="115" t="s">
        <v>34</v>
      </c>
      <c r="P38" s="183" t="s">
        <v>123</v>
      </c>
      <c r="Q38" s="184"/>
      <c r="R38" s="79">
        <v>30</v>
      </c>
      <c r="S38" s="65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29" t="s">
        <v>33</v>
      </c>
      <c r="C39" s="230"/>
      <c r="D39" s="230"/>
      <c r="E39" s="230"/>
      <c r="F39" s="230"/>
      <c r="G39" s="230"/>
      <c r="H39" s="230"/>
      <c r="I39" s="230"/>
      <c r="J39" s="230"/>
      <c r="K39" s="231"/>
      <c r="L39" s="196"/>
      <c r="M39" s="75" t="str">
        <f>VLOOKUP(N39,Sheet1!$A$1:$B$93,2)</f>
        <v xml:space="preserve"> </v>
      </c>
      <c r="N39" s="112">
        <f>VLOOKUP($U$8,'Nilai Tahriri'!$A$2:$AH$41,26,FALSE)</f>
        <v>0</v>
      </c>
      <c r="O39" s="115" t="s">
        <v>38</v>
      </c>
      <c r="P39" s="183" t="s">
        <v>124</v>
      </c>
      <c r="Q39" s="184"/>
      <c r="R39" s="79">
        <v>31</v>
      </c>
      <c r="S39" s="65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26" t="s">
        <v>35</v>
      </c>
      <c r="C40" s="227"/>
      <c r="D40" s="227" t="s">
        <v>36</v>
      </c>
      <c r="E40" s="227"/>
      <c r="F40" s="227"/>
      <c r="G40" s="227"/>
      <c r="H40" s="227"/>
      <c r="I40" s="227"/>
      <c r="J40" s="227"/>
      <c r="K40" s="89" t="s">
        <v>37</v>
      </c>
      <c r="L40" s="196"/>
      <c r="M40" s="75" t="str">
        <f>VLOOKUP(N40,Sheet1!$A$1:$B$93,2)</f>
        <v xml:space="preserve"> </v>
      </c>
      <c r="N40" s="112">
        <f>VLOOKUP($U$8,'Nilai Tahriri'!$A$2:$AH$41,27,FALSE)</f>
        <v>0</v>
      </c>
      <c r="O40" s="115" t="s">
        <v>41</v>
      </c>
      <c r="P40" s="183" t="s">
        <v>125</v>
      </c>
      <c r="Q40" s="184"/>
      <c r="R40" s="79">
        <v>32</v>
      </c>
      <c r="S40" s="65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178">
        <f>VLOOKUP($U$8,Akhlak!$A$4:$J$43,9,FALSE)</f>
        <v>0</v>
      </c>
      <c r="C41" s="179"/>
      <c r="D41" s="179">
        <f>VLOOKUP($U$8,Akhlak!$A$4:$J$43,8,FALSE)</f>
        <v>0</v>
      </c>
      <c r="E41" s="179"/>
      <c r="F41" s="179"/>
      <c r="G41" s="179"/>
      <c r="H41" s="179"/>
      <c r="I41" s="179"/>
      <c r="J41" s="179"/>
      <c r="K41" s="90">
        <f>VLOOKUP($U$8,Akhlak!$A$4:$J$43,7,FALSE)</f>
        <v>0</v>
      </c>
      <c r="L41" s="196"/>
      <c r="M41" s="75" t="str">
        <f>VLOOKUP(N41,Sheet1!$A$1:$B$93,2)</f>
        <v xml:space="preserve"> </v>
      </c>
      <c r="N41" s="112">
        <f>VLOOKUP($U$8,'Nilai Tahriri'!$A$2:$AH$41,28,FALSE)</f>
        <v>0</v>
      </c>
      <c r="O41" s="115" t="s">
        <v>42</v>
      </c>
      <c r="P41" s="183" t="s">
        <v>126</v>
      </c>
      <c r="Q41" s="184"/>
      <c r="R41" s="79">
        <v>33</v>
      </c>
      <c r="S41" s="65"/>
      <c r="T41" s="1"/>
      <c r="U41" s="4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176" t="s">
        <v>39</v>
      </c>
      <c r="C42" s="177"/>
      <c r="D42" s="245" t="s">
        <v>40</v>
      </c>
      <c r="E42" s="245"/>
      <c r="F42" s="245"/>
      <c r="G42" s="245"/>
      <c r="H42" s="245"/>
      <c r="I42" s="245"/>
      <c r="J42" s="245"/>
      <c r="K42" s="246"/>
      <c r="L42" s="197"/>
      <c r="M42" s="75" t="str">
        <f>VLOOKUP(N42,Sheet1!$A$1:$B$93,2)</f>
        <v xml:space="preserve"> </v>
      </c>
      <c r="N42" s="112">
        <f>VLOOKUP($U$8,'Nilai Tahriri'!$A$2:$AH$41,29,FALSE)</f>
        <v>0</v>
      </c>
      <c r="O42" s="115" t="s">
        <v>44</v>
      </c>
      <c r="P42" s="183" t="s">
        <v>127</v>
      </c>
      <c r="Q42" s="184"/>
      <c r="R42" s="79">
        <v>34</v>
      </c>
      <c r="S42" s="65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33">
        <f ca="1">VLOOKUP($U$8,'Nilai Syafahi'!$A$4:$Z$43,25,FALSE)</f>
        <v>1</v>
      </c>
      <c r="C43" s="234"/>
      <c r="D43" s="237" t="e">
        <f>VLOOKUP($U$8,'Nilai Syafahi'!$A$4:$Z$43,24,FALSE)</f>
        <v>#DIV/0!</v>
      </c>
      <c r="E43" s="238"/>
      <c r="F43" s="238"/>
      <c r="G43" s="238"/>
      <c r="H43" s="238"/>
      <c r="I43" s="238"/>
      <c r="J43" s="239"/>
      <c r="K43" s="243">
        <f>VLOOKUP($U$8,'Nilai Syafahi'!$A$4:$Z$43,23,FALSE)</f>
        <v>0</v>
      </c>
      <c r="L43" s="196"/>
      <c r="M43" s="75" t="str">
        <f>VLOOKUP(N43,Sheet1!$A$1:$B$93,2)</f>
        <v xml:space="preserve"> </v>
      </c>
      <c r="N43" s="112">
        <f>VLOOKUP($U$8,'Nilai Tahriri'!$A$2:$AH$41,30,FALSE)</f>
        <v>0</v>
      </c>
      <c r="O43" s="115" t="s">
        <v>45</v>
      </c>
      <c r="P43" s="183" t="s">
        <v>128</v>
      </c>
      <c r="Q43" s="184"/>
      <c r="R43" s="79">
        <v>35</v>
      </c>
      <c r="S43" s="65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35"/>
      <c r="C44" s="236"/>
      <c r="D44" s="240"/>
      <c r="E44" s="241"/>
      <c r="F44" s="241"/>
      <c r="G44" s="241"/>
      <c r="H44" s="241"/>
      <c r="I44" s="241"/>
      <c r="J44" s="242"/>
      <c r="K44" s="244"/>
      <c r="L44" s="196"/>
      <c r="M44" s="75" t="str">
        <f>VLOOKUP(N44,Sheet1!$A$1:$B$93,2)</f>
        <v xml:space="preserve"> </v>
      </c>
      <c r="N44" s="112">
        <f>VLOOKUP($U$8,'Nilai Tahriri'!$A$2:$AH$41,31,FALSE)</f>
        <v>0</v>
      </c>
      <c r="O44" s="115" t="s">
        <v>132</v>
      </c>
      <c r="P44" s="183" t="s">
        <v>129</v>
      </c>
      <c r="Q44" s="184"/>
      <c r="R44" s="79">
        <v>36</v>
      </c>
      <c r="S44" s="65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191" t="s">
        <v>43</v>
      </c>
      <c r="C45" s="192"/>
      <c r="D45" s="192"/>
      <c r="E45" s="192"/>
      <c r="F45" s="192"/>
      <c r="G45" s="192"/>
      <c r="H45" s="192"/>
      <c r="I45" s="192"/>
      <c r="J45" s="192"/>
      <c r="K45" s="192"/>
      <c r="L45" s="196"/>
      <c r="M45" s="75" t="str">
        <f>VLOOKUP(N45,Sheet1!$A$1:$B$93,2)</f>
        <v xml:space="preserve"> </v>
      </c>
      <c r="N45" s="112">
        <f>VLOOKUP($U$8,'Nilai Tahriri'!$A$2:$AH$41,32,FALSE)</f>
        <v>0</v>
      </c>
      <c r="O45" s="115" t="s">
        <v>89</v>
      </c>
      <c r="P45" s="183" t="s">
        <v>130</v>
      </c>
      <c r="Q45" s="184"/>
      <c r="R45" s="79">
        <v>37</v>
      </c>
      <c r="S45" s="65"/>
      <c r="T45" s="1"/>
      <c r="U45" s="1"/>
      <c r="V45" s="209"/>
      <c r="W45" s="209"/>
      <c r="X45" s="209"/>
      <c r="Y45" s="1"/>
      <c r="Z45" s="1"/>
      <c r="AA45" s="1"/>
      <c r="AB45" s="1"/>
    </row>
    <row r="46" spans="2:28" ht="15.65" customHeight="1" x14ac:dyDescent="0.35">
      <c r="B46" s="214">
        <f>VLOOKUP($U$8,Akhlak!$A$4:$J$43,10,FALSE)</f>
        <v>0</v>
      </c>
      <c r="C46" s="215"/>
      <c r="D46" s="215"/>
      <c r="E46" s="215"/>
      <c r="F46" s="215"/>
      <c r="G46" s="215"/>
      <c r="H46" s="215"/>
      <c r="I46" s="215"/>
      <c r="J46" s="215"/>
      <c r="K46" s="216"/>
      <c r="L46" s="196"/>
      <c r="M46" s="75" t="str">
        <f>VLOOKUP(N46,Sheet1!$A$1:$B$93,2)</f>
        <v xml:space="preserve"> </v>
      </c>
      <c r="N46" s="112"/>
      <c r="O46" s="115" t="s">
        <v>46</v>
      </c>
      <c r="P46" s="183" t="s">
        <v>131</v>
      </c>
      <c r="Q46" s="184"/>
      <c r="R46" s="79">
        <v>38</v>
      </c>
      <c r="S46" s="65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17"/>
      <c r="C47" s="218"/>
      <c r="D47" s="218"/>
      <c r="E47" s="218"/>
      <c r="F47" s="218"/>
      <c r="G47" s="218"/>
      <c r="H47" s="218"/>
      <c r="I47" s="218"/>
      <c r="J47" s="218"/>
      <c r="K47" s="219"/>
      <c r="L47" s="196"/>
      <c r="M47" s="92" t="str">
        <f>VLOOKUP(N47,Sheet1!$A$1:$B$93,2)</f>
        <v xml:space="preserve"> </v>
      </c>
      <c r="N47" s="93">
        <f>VLOOKUP($U$8,'Nilai Tahriri'!$A$2:$AH$41,33,FALSE)</f>
        <v>0</v>
      </c>
      <c r="O47" s="115" t="s">
        <v>133</v>
      </c>
      <c r="P47" s="183" t="s">
        <v>51</v>
      </c>
      <c r="Q47" s="184"/>
      <c r="R47" s="94">
        <v>39</v>
      </c>
      <c r="S47" s="65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61" t="s">
        <v>277</v>
      </c>
      <c r="C48" s="262"/>
      <c r="D48" s="262"/>
      <c r="E48" s="262"/>
      <c r="F48" s="262"/>
      <c r="G48" s="262"/>
      <c r="H48" s="262"/>
      <c r="I48" s="262"/>
      <c r="J48" s="262"/>
      <c r="K48" s="95" t="s">
        <v>181</v>
      </c>
      <c r="L48" s="198"/>
      <c r="M48" s="248">
        <f>VLOOKUP($U$8,'Nilai Tahriri'!$A$2:$AH$41,34,FALSE)</f>
        <v>0</v>
      </c>
      <c r="N48" s="249" t="e">
        <f>VLOOKUP($U$8,'Nilai Tahriri'!$A$2:$AH$41,41,FALSE)</f>
        <v>#REF!</v>
      </c>
      <c r="O48" s="249" t="e">
        <f>VLOOKUP($U$8,'Nilai Tahriri'!$A$2:$AH$41,41,FALSE)</f>
        <v>#REF!</v>
      </c>
      <c r="P48" s="221" t="s">
        <v>25</v>
      </c>
      <c r="Q48" s="221"/>
      <c r="R48" s="222"/>
      <c r="S48" s="65"/>
      <c r="T48" s="1"/>
      <c r="U48" s="1"/>
      <c r="V48" s="1"/>
      <c r="W48" s="1"/>
      <c r="X48" s="1"/>
      <c r="Y48" s="1"/>
      <c r="Z48" s="210"/>
      <c r="AA48" s="210"/>
      <c r="AB48" s="210"/>
    </row>
    <row r="49" spans="2:28" ht="8.25" customHeight="1" x14ac:dyDescent="0.35"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7"/>
      <c r="M49" s="76"/>
      <c r="N49" s="98"/>
      <c r="O49" s="99"/>
      <c r="P49" s="91"/>
      <c r="Q49" s="91"/>
      <c r="R49" s="91"/>
      <c r="S49" s="65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0"/>
      <c r="C50" s="190"/>
      <c r="D50" s="190"/>
      <c r="E50" s="190"/>
      <c r="F50" s="190"/>
      <c r="G50" s="190"/>
      <c r="H50" s="190"/>
      <c r="I50" s="190"/>
      <c r="J50" s="190"/>
      <c r="K50" s="190"/>
      <c r="L50" s="101"/>
      <c r="M50" s="193" t="str">
        <f>Biodata!$C$13</f>
        <v>١٦ من رجب سنة ١٤٤٧ ه</v>
      </c>
      <c r="N50" s="193"/>
      <c r="O50" s="193"/>
      <c r="P50" s="193"/>
      <c r="Q50" s="282" t="s">
        <v>47</v>
      </c>
      <c r="R50" s="282"/>
      <c r="S50" s="65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0"/>
      <c r="C51" s="190"/>
      <c r="D51" s="190"/>
      <c r="E51" s="190"/>
      <c r="F51" s="190"/>
      <c r="G51" s="190"/>
      <c r="H51" s="190"/>
      <c r="I51" s="190"/>
      <c r="J51" s="190"/>
      <c r="K51" s="190"/>
      <c r="L51" s="101"/>
      <c r="M51" s="193" t="str">
        <f>Biodata!$C$14</f>
        <v>٠٥ من يناير سنة ٢٠٢٦ م</v>
      </c>
      <c r="N51" s="193"/>
      <c r="O51" s="193"/>
      <c r="P51" s="193"/>
      <c r="Q51" s="282"/>
      <c r="R51" s="282"/>
      <c r="S51" s="65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0"/>
      <c r="C52" s="102"/>
      <c r="D52" s="102"/>
      <c r="E52" s="102"/>
      <c r="F52" s="102"/>
      <c r="G52" s="102"/>
      <c r="H52" s="102"/>
      <c r="I52" s="102"/>
      <c r="J52" s="102"/>
      <c r="K52" s="102"/>
      <c r="L52" s="103"/>
      <c r="M52" s="102"/>
      <c r="N52" s="104"/>
      <c r="O52" s="102"/>
      <c r="P52" s="102"/>
      <c r="Q52" s="102" t="s">
        <v>48</v>
      </c>
      <c r="R52" s="102"/>
      <c r="S52" s="65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28" t="s">
        <v>49</v>
      </c>
      <c r="C53" s="228"/>
      <c r="D53" s="228"/>
      <c r="E53" s="228"/>
      <c r="F53" s="228"/>
      <c r="G53" s="228"/>
      <c r="H53" s="228"/>
      <c r="I53" s="228"/>
      <c r="J53" s="228"/>
      <c r="K53" s="228"/>
      <c r="L53" s="101"/>
      <c r="M53" s="100"/>
      <c r="N53" s="106"/>
      <c r="O53" s="247" t="s">
        <v>50</v>
      </c>
      <c r="P53" s="247"/>
      <c r="Q53" s="247"/>
      <c r="R53" s="100"/>
      <c r="S53" s="65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5"/>
      <c r="C54" s="105"/>
      <c r="D54" s="105"/>
      <c r="E54" s="105"/>
      <c r="F54" s="105"/>
      <c r="G54" s="105"/>
      <c r="H54" s="105"/>
      <c r="I54" s="105"/>
      <c r="J54" s="105"/>
      <c r="K54" s="268" t="s">
        <v>158</v>
      </c>
      <c r="L54" s="268"/>
      <c r="M54" s="268"/>
      <c r="N54" s="268"/>
      <c r="O54" s="268"/>
      <c r="P54" s="101"/>
      <c r="Q54" s="101"/>
      <c r="R54" s="100"/>
      <c r="S54" s="65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O55" s="101"/>
      <c r="P55" s="101"/>
      <c r="Q55" s="101"/>
      <c r="R55" s="100"/>
      <c r="S55" s="65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1"/>
      <c r="M56" s="100"/>
      <c r="N56" s="106"/>
      <c r="O56" s="252">
        <f>Biodata!$C$19</f>
        <v>0</v>
      </c>
      <c r="P56" s="252"/>
      <c r="Q56" s="252"/>
      <c r="R56" s="100"/>
      <c r="S56" s="65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1"/>
      <c r="M57" s="100"/>
      <c r="N57" s="106"/>
      <c r="O57" s="108"/>
      <c r="P57" s="108"/>
      <c r="Q57" s="108"/>
      <c r="R57" s="100"/>
      <c r="S57" s="65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0"/>
      <c r="C58" s="109"/>
      <c r="D58" s="109"/>
      <c r="E58" s="109"/>
      <c r="F58" s="109"/>
      <c r="G58" s="109"/>
      <c r="H58" s="109"/>
      <c r="I58" s="109"/>
      <c r="J58" s="109"/>
      <c r="K58" s="173" t="str">
        <f>Biodata!$C$16</f>
        <v>كياهى الحاج شهاب المعي</v>
      </c>
      <c r="L58" s="173"/>
      <c r="M58" s="173"/>
      <c r="N58" s="173"/>
      <c r="O58" s="173"/>
      <c r="P58" s="109"/>
      <c r="Q58" s="109"/>
      <c r="R58" s="109"/>
      <c r="S58" s="65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42"/>
      <c r="C59" s="42"/>
      <c r="D59" s="42"/>
      <c r="E59" s="42"/>
      <c r="F59" s="42"/>
      <c r="G59" s="42"/>
      <c r="H59" s="42"/>
      <c r="I59" s="42"/>
      <c r="J59" s="42"/>
      <c r="L59" s="42"/>
      <c r="M59" s="42"/>
      <c r="N59" s="42"/>
      <c r="O59" s="42"/>
      <c r="P59" s="42"/>
      <c r="Q59" s="42"/>
      <c r="R59" s="4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4"/>
      <c r="M60" s="43"/>
      <c r="N60" s="45"/>
      <c r="O60" s="43"/>
      <c r="P60" s="43"/>
      <c r="Q60" s="43"/>
      <c r="R60" s="43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46"/>
      <c r="M61" s="1"/>
      <c r="N61" s="4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USSweMMMDtJX9EpNiFg9LyaNZFOwIQPkRHM/8p7HrbSVPY7M87Gbf8L0qP0/dzcV77RqmgIh9N/z9sfHyOdsmw==" saltValue="8fyQI5PZyOEErKdQES1OSg==" spinCount="100000" sheet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584200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topLeftCell="A40" zoomScaleNormal="100" workbookViewId="0">
      <selection activeCell="B9" sqref="B9"/>
    </sheetView>
  </sheetViews>
  <sheetFormatPr defaultColWidth="8.7265625" defaultRowHeight="14.5" x14ac:dyDescent="0.35"/>
  <cols>
    <col min="1" max="1" width="5.26953125" style="53" customWidth="1"/>
    <col min="2" max="2" width="30.54296875" style="60" customWidth="1"/>
    <col min="3" max="3" width="8.7265625" style="53"/>
    <col min="4" max="4" width="11.26953125" style="53" bestFit="1" customWidth="1"/>
    <col min="5" max="5" width="13.81640625" style="63" bestFit="1" customWidth="1"/>
    <col min="6" max="6" width="9.1796875" style="63" bestFit="1" customWidth="1"/>
    <col min="7" max="7" width="10.7265625" style="53" bestFit="1" customWidth="1"/>
    <col min="8" max="16384" width="8.7265625" style="53"/>
  </cols>
  <sheetData>
    <row r="1" spans="1:7" ht="17.5" x14ac:dyDescent="0.35">
      <c r="A1" s="294" t="s">
        <v>170</v>
      </c>
      <c r="B1" s="294"/>
      <c r="C1" s="294"/>
      <c r="D1" s="294"/>
      <c r="E1" s="294"/>
      <c r="F1" s="294"/>
      <c r="G1" s="294"/>
    </row>
    <row r="2" spans="1:7" ht="6" customHeight="1" x14ac:dyDescent="0.35">
      <c r="A2" s="52"/>
      <c r="B2" s="54"/>
      <c r="C2" s="52"/>
      <c r="D2" s="52"/>
      <c r="E2" s="52"/>
      <c r="F2" s="52"/>
      <c r="G2" s="52"/>
    </row>
    <row r="3" spans="1:7" ht="17.5" x14ac:dyDescent="0.35">
      <c r="A3" s="295" t="str">
        <f>Biodata!C4</f>
        <v>الرابع ج للبنات</v>
      </c>
      <c r="B3" s="295"/>
      <c r="C3" s="295"/>
      <c r="D3" s="295"/>
      <c r="E3" s="295"/>
      <c r="F3" s="295"/>
      <c r="G3" s="295"/>
    </row>
    <row r="5" spans="1:7" ht="22" customHeight="1" x14ac:dyDescent="0.35">
      <c r="A5" s="55" t="s">
        <v>73</v>
      </c>
      <c r="B5" s="55" t="s">
        <v>165</v>
      </c>
      <c r="C5" s="55" t="s">
        <v>52</v>
      </c>
      <c r="D5" s="55" t="s">
        <v>75</v>
      </c>
      <c r="E5" s="55" t="s">
        <v>168</v>
      </c>
      <c r="F5" s="55" t="s">
        <v>169</v>
      </c>
      <c r="G5" s="55" t="s">
        <v>167</v>
      </c>
    </row>
    <row r="6" spans="1:7" ht="18" customHeight="1" x14ac:dyDescent="0.35">
      <c r="A6" s="56">
        <v>1</v>
      </c>
      <c r="B6" s="64" t="str">
        <f>'Data Siswa'!B2</f>
        <v>ALIKA NURIN SACIKA PUTRI</v>
      </c>
      <c r="C6" s="56" t="str">
        <f>'Data Siswa'!C2</f>
        <v>825</v>
      </c>
      <c r="D6" s="57">
        <f>'Nilai Syafahi'!W4</f>
        <v>0</v>
      </c>
      <c r="E6" s="58" t="e">
        <f>'Nilai Syafahi'!X4</f>
        <v>#DIV/0!</v>
      </c>
      <c r="F6" s="59">
        <f ca="1">'Nilai Syafahi'!Y4</f>
        <v>1</v>
      </c>
      <c r="G6" s="59" t="str">
        <f>'Nilai Syafahi'!Z4</f>
        <v>-</v>
      </c>
    </row>
    <row r="7" spans="1:7" ht="18" customHeight="1" x14ac:dyDescent="0.35">
      <c r="A7" s="56">
        <v>2</v>
      </c>
      <c r="B7" s="64" t="str">
        <f>'Data Siswa'!B3</f>
        <v>ATUT HASYAH</v>
      </c>
      <c r="C7" s="56" t="str">
        <f>'Data Siswa'!C3</f>
        <v>826</v>
      </c>
      <c r="D7" s="57">
        <f>'Nilai Syafahi'!W5</f>
        <v>0</v>
      </c>
      <c r="E7" s="58" t="e">
        <f>'Nilai Syafahi'!X5</f>
        <v>#DIV/0!</v>
      </c>
      <c r="F7" s="59">
        <f ca="1">'Nilai Syafahi'!Y5</f>
        <v>1</v>
      </c>
      <c r="G7" s="59" t="str">
        <f>'Nilai Syafahi'!Z5</f>
        <v>-</v>
      </c>
    </row>
    <row r="8" spans="1:7" ht="18" customHeight="1" x14ac:dyDescent="0.35">
      <c r="A8" s="56">
        <v>3</v>
      </c>
      <c r="B8" s="64" t="str">
        <f>'Data Siswa'!B4</f>
        <v>AULIATUZZAHRAH</v>
      </c>
      <c r="C8" s="56" t="str">
        <f>'Data Siswa'!C4</f>
        <v>827</v>
      </c>
      <c r="D8" s="57">
        <f>'Nilai Syafahi'!W6</f>
        <v>0</v>
      </c>
      <c r="E8" s="58" t="e">
        <f>'Nilai Syafahi'!X6</f>
        <v>#DIV/0!</v>
      </c>
      <c r="F8" s="59">
        <f ca="1">'Nilai Syafahi'!Y6</f>
        <v>1</v>
      </c>
      <c r="G8" s="59" t="str">
        <f>'Nilai Syafahi'!Z6</f>
        <v>-</v>
      </c>
    </row>
    <row r="9" spans="1:7" ht="18" customHeight="1" x14ac:dyDescent="0.35">
      <c r="A9" s="56">
        <v>4</v>
      </c>
      <c r="B9" s="64" t="str">
        <f>'Data Siswa'!B5</f>
        <v>AULYA RAMADHANI SAEPUDIN</v>
      </c>
      <c r="C9" s="56" t="str">
        <f>'Data Siswa'!C5</f>
        <v>828</v>
      </c>
      <c r="D9" s="57">
        <f>'Nilai Syafahi'!W7</f>
        <v>0</v>
      </c>
      <c r="E9" s="58" t="e">
        <f>'Nilai Syafahi'!X7</f>
        <v>#DIV/0!</v>
      </c>
      <c r="F9" s="59">
        <f ca="1">'Nilai Syafahi'!Y7</f>
        <v>1</v>
      </c>
      <c r="G9" s="59" t="str">
        <f>'Nilai Syafahi'!Z7</f>
        <v>-</v>
      </c>
    </row>
    <row r="10" spans="1:7" ht="18" customHeight="1" x14ac:dyDescent="0.35">
      <c r="A10" s="56">
        <v>5</v>
      </c>
      <c r="B10" s="64" t="str">
        <f>'Data Siswa'!B6</f>
        <v>MUTIARA</v>
      </c>
      <c r="C10" s="56" t="str">
        <f>'Data Siswa'!C6</f>
        <v>829</v>
      </c>
      <c r="D10" s="57">
        <f>'Nilai Syafahi'!W8</f>
        <v>0</v>
      </c>
      <c r="E10" s="58" t="e">
        <f>'Nilai Syafahi'!X8</f>
        <v>#DIV/0!</v>
      </c>
      <c r="F10" s="59">
        <f ca="1">'Nilai Syafahi'!Y8</f>
        <v>1</v>
      </c>
      <c r="G10" s="59" t="str">
        <f>'Nilai Syafahi'!Z8</f>
        <v>-</v>
      </c>
    </row>
    <row r="11" spans="1:7" ht="18" customHeight="1" x14ac:dyDescent="0.35">
      <c r="A11" s="56">
        <v>6</v>
      </c>
      <c r="B11" s="64" t="str">
        <f>'Data Siswa'!B7</f>
        <v>NAZYA MARWAH SHAKIB</v>
      </c>
      <c r="C11" s="56" t="str">
        <f>'Data Siswa'!C7</f>
        <v>830</v>
      </c>
      <c r="D11" s="57">
        <f>'Nilai Syafahi'!W9</f>
        <v>0</v>
      </c>
      <c r="E11" s="58" t="e">
        <f>'Nilai Syafahi'!X9</f>
        <v>#DIV/0!</v>
      </c>
      <c r="F11" s="59">
        <f ca="1">'Nilai Syafahi'!Y9</f>
        <v>1</v>
      </c>
      <c r="G11" s="59" t="str">
        <f>'Nilai Syafahi'!Z9</f>
        <v>-</v>
      </c>
    </row>
    <row r="12" spans="1:7" ht="18" customHeight="1" x14ac:dyDescent="0.35">
      <c r="A12" s="56">
        <v>7</v>
      </c>
      <c r="B12" s="64" t="str">
        <f>'Data Siswa'!B8</f>
        <v>NILAM EKY CAHYANI</v>
      </c>
      <c r="C12" s="56" t="str">
        <f>'Data Siswa'!C8</f>
        <v>831</v>
      </c>
      <c r="D12" s="57">
        <f>'Nilai Syafahi'!W10</f>
        <v>0</v>
      </c>
      <c r="E12" s="58" t="e">
        <f>'Nilai Syafahi'!X10</f>
        <v>#DIV/0!</v>
      </c>
      <c r="F12" s="59">
        <f ca="1">'Nilai Syafahi'!Y10</f>
        <v>1</v>
      </c>
      <c r="G12" s="59" t="str">
        <f>'Nilai Syafahi'!Z10</f>
        <v>-</v>
      </c>
    </row>
    <row r="13" spans="1:7" ht="18" customHeight="1" x14ac:dyDescent="0.35">
      <c r="A13" s="56">
        <v>8</v>
      </c>
      <c r="B13" s="64" t="str">
        <f>'Data Siswa'!B9</f>
        <v>RISKA RAMADANI</v>
      </c>
      <c r="C13" s="56" t="str">
        <f>'Data Siswa'!C9</f>
        <v>832</v>
      </c>
      <c r="D13" s="57">
        <f>'Nilai Syafahi'!W11</f>
        <v>0</v>
      </c>
      <c r="E13" s="58" t="e">
        <f>'Nilai Syafahi'!X11</f>
        <v>#DIV/0!</v>
      </c>
      <c r="F13" s="59">
        <f ca="1">'Nilai Syafahi'!Y11</f>
        <v>1</v>
      </c>
      <c r="G13" s="59" t="str">
        <f>'Nilai Syafahi'!Z11</f>
        <v>-</v>
      </c>
    </row>
    <row r="14" spans="1:7" ht="18" customHeight="1" x14ac:dyDescent="0.35">
      <c r="A14" s="56">
        <v>9</v>
      </c>
      <c r="B14" s="64" t="str">
        <f>'Data Siswa'!B10</f>
        <v>SHAFA TRI NURAINI</v>
      </c>
      <c r="C14" s="56" t="str">
        <f>'Data Siswa'!C10</f>
        <v>833</v>
      </c>
      <c r="D14" s="57">
        <f>'Nilai Syafahi'!W12</f>
        <v>0</v>
      </c>
      <c r="E14" s="58" t="e">
        <f>'Nilai Syafahi'!X12</f>
        <v>#DIV/0!</v>
      </c>
      <c r="F14" s="59">
        <f ca="1">'Nilai Syafahi'!Y12</f>
        <v>1</v>
      </c>
      <c r="G14" s="59" t="str">
        <f>'Nilai Syafahi'!Z12</f>
        <v>-</v>
      </c>
    </row>
    <row r="15" spans="1:7" ht="18" customHeight="1" x14ac:dyDescent="0.35">
      <c r="A15" s="56">
        <v>10</v>
      </c>
      <c r="B15" s="64" t="str">
        <f>'Data Siswa'!B11</f>
        <v>SHINTA ARUM NANDANA PUTRI</v>
      </c>
      <c r="C15" s="56" t="str">
        <f>'Data Siswa'!C11</f>
        <v>834</v>
      </c>
      <c r="D15" s="57">
        <f>'Nilai Syafahi'!W13</f>
        <v>0</v>
      </c>
      <c r="E15" s="58" t="e">
        <f>'Nilai Syafahi'!X13</f>
        <v>#DIV/0!</v>
      </c>
      <c r="F15" s="59">
        <f ca="1">'Nilai Syafahi'!Y13</f>
        <v>1</v>
      </c>
      <c r="G15" s="59" t="str">
        <f>'Nilai Syafahi'!Z13</f>
        <v>-</v>
      </c>
    </row>
    <row r="16" spans="1:7" ht="18" customHeight="1" x14ac:dyDescent="0.35">
      <c r="A16" s="56">
        <v>11</v>
      </c>
      <c r="B16" s="64" t="str">
        <f>'Data Siswa'!B12</f>
        <v>SITI ALIFATUL HUSNA</v>
      </c>
      <c r="C16" s="56" t="str">
        <f>'Data Siswa'!C12</f>
        <v>835</v>
      </c>
      <c r="D16" s="57">
        <f>'Nilai Syafahi'!W14</f>
        <v>0</v>
      </c>
      <c r="E16" s="58" t="e">
        <f>'Nilai Syafahi'!X14</f>
        <v>#DIV/0!</v>
      </c>
      <c r="F16" s="59">
        <f ca="1">'Nilai Syafahi'!Y14</f>
        <v>1</v>
      </c>
      <c r="G16" s="59" t="str">
        <f>'Nilai Syafahi'!Z14</f>
        <v>-</v>
      </c>
    </row>
    <row r="17" spans="1:7" ht="18" customHeight="1" x14ac:dyDescent="0.35">
      <c r="A17" s="56">
        <v>12</v>
      </c>
      <c r="B17" s="64" t="str">
        <f>'Data Siswa'!B13</f>
        <v>SITI BARA ATUL ADZRA</v>
      </c>
      <c r="C17" s="56" t="str">
        <f>'Data Siswa'!C13</f>
        <v>836</v>
      </c>
      <c r="D17" s="57">
        <f>'Nilai Syafahi'!W15</f>
        <v>0</v>
      </c>
      <c r="E17" s="58" t="e">
        <f>'Nilai Syafahi'!X15</f>
        <v>#DIV/0!</v>
      </c>
      <c r="F17" s="59">
        <f ca="1">'Nilai Syafahi'!Y15</f>
        <v>1</v>
      </c>
      <c r="G17" s="59" t="str">
        <f>'Nilai Syafahi'!Z15</f>
        <v>-</v>
      </c>
    </row>
    <row r="18" spans="1:7" ht="18" customHeight="1" x14ac:dyDescent="0.35">
      <c r="A18" s="56">
        <v>13</v>
      </c>
      <c r="B18" s="64" t="str">
        <f>'Data Siswa'!B14</f>
        <v>SITI NUR ALFIYAH</v>
      </c>
      <c r="C18" s="56" t="str">
        <f>'Data Siswa'!C14</f>
        <v>837</v>
      </c>
      <c r="D18" s="57">
        <f>'Nilai Syafahi'!W16</f>
        <v>0</v>
      </c>
      <c r="E18" s="58" t="e">
        <f>'Nilai Syafahi'!X16</f>
        <v>#DIV/0!</v>
      </c>
      <c r="F18" s="59">
        <f ca="1">'Nilai Syafahi'!Y16</f>
        <v>1</v>
      </c>
      <c r="G18" s="59" t="str">
        <f>'Nilai Syafahi'!Z16</f>
        <v>-</v>
      </c>
    </row>
    <row r="19" spans="1:7" ht="18" customHeight="1" x14ac:dyDescent="0.35">
      <c r="A19" s="56">
        <v>14</v>
      </c>
      <c r="B19" s="64" t="str">
        <f>'Data Siswa'!B15</f>
        <v>SITI ROHMAH NUR'AZIZAH</v>
      </c>
      <c r="C19" s="56" t="str">
        <f>'Data Siswa'!C15</f>
        <v>838</v>
      </c>
      <c r="D19" s="57">
        <f>'Nilai Syafahi'!W17</f>
        <v>0</v>
      </c>
      <c r="E19" s="58" t="e">
        <f>'Nilai Syafahi'!X17</f>
        <v>#DIV/0!</v>
      </c>
      <c r="F19" s="59">
        <f ca="1">'Nilai Syafahi'!Y17</f>
        <v>1</v>
      </c>
      <c r="G19" s="59" t="str">
        <f>'Nilai Syafahi'!Z17</f>
        <v>-</v>
      </c>
    </row>
    <row r="20" spans="1:7" ht="18" customHeight="1" x14ac:dyDescent="0.35">
      <c r="A20" s="56">
        <v>15</v>
      </c>
      <c r="B20" s="64" t="str">
        <f>'Data Siswa'!B16</f>
        <v>SITI SULISTIAWATI</v>
      </c>
      <c r="C20" s="56" t="str">
        <f>'Data Siswa'!C16</f>
        <v>839</v>
      </c>
      <c r="D20" s="57">
        <f>'Nilai Syafahi'!W18</f>
        <v>0</v>
      </c>
      <c r="E20" s="58" t="e">
        <f>'Nilai Syafahi'!X18</f>
        <v>#DIV/0!</v>
      </c>
      <c r="F20" s="59">
        <f ca="1">'Nilai Syafahi'!Y18</f>
        <v>1</v>
      </c>
      <c r="G20" s="59" t="str">
        <f>'Nilai Syafahi'!Z18</f>
        <v>-</v>
      </c>
    </row>
    <row r="21" spans="1:7" ht="18" customHeight="1" x14ac:dyDescent="0.35">
      <c r="A21" s="56">
        <v>16</v>
      </c>
      <c r="B21" s="64" t="str">
        <f>'Data Siswa'!B17</f>
        <v>UMI MARIAM AL ROSYIDAH</v>
      </c>
      <c r="C21" s="56" t="str">
        <f>'Data Siswa'!C17</f>
        <v>840</v>
      </c>
      <c r="D21" s="57">
        <f>'Nilai Syafahi'!W19</f>
        <v>0</v>
      </c>
      <c r="E21" s="58" t="e">
        <f>'Nilai Syafahi'!X19</f>
        <v>#DIV/0!</v>
      </c>
      <c r="F21" s="59">
        <f ca="1">'Nilai Syafahi'!Y19</f>
        <v>1</v>
      </c>
      <c r="G21" s="59" t="str">
        <f>'Nilai Syafahi'!Z19</f>
        <v>-</v>
      </c>
    </row>
    <row r="22" spans="1:7" ht="18" customHeight="1" x14ac:dyDescent="0.35">
      <c r="A22" s="56">
        <v>17</v>
      </c>
      <c r="B22" s="64" t="str">
        <f>'Data Siswa'!B18</f>
        <v>UMMY FAATIHATUSSAUMAH</v>
      </c>
      <c r="C22" s="56" t="str">
        <f>'Data Siswa'!C18</f>
        <v>841</v>
      </c>
      <c r="D22" s="57">
        <f>'Nilai Syafahi'!W20</f>
        <v>0</v>
      </c>
      <c r="E22" s="58" t="e">
        <f>'Nilai Syafahi'!X20</f>
        <v>#DIV/0!</v>
      </c>
      <c r="F22" s="59">
        <f ca="1">'Nilai Syafahi'!Y20</f>
        <v>1</v>
      </c>
      <c r="G22" s="59" t="str">
        <f>'Nilai Syafahi'!Z20</f>
        <v>-</v>
      </c>
    </row>
    <row r="23" spans="1:7" ht="18" customHeight="1" x14ac:dyDescent="0.35">
      <c r="A23" s="56">
        <v>18</v>
      </c>
      <c r="B23" s="64" t="str">
        <f>'Data Siswa'!B19</f>
        <v>YULIYANTI</v>
      </c>
      <c r="C23" s="56" t="str">
        <f>'Data Siswa'!C19</f>
        <v>842</v>
      </c>
      <c r="D23" s="57">
        <f>'Nilai Syafahi'!W21</f>
        <v>0</v>
      </c>
      <c r="E23" s="58" t="e">
        <f>'Nilai Syafahi'!X21</f>
        <v>#DIV/0!</v>
      </c>
      <c r="F23" s="59">
        <f ca="1">'Nilai Syafahi'!Y21</f>
        <v>1</v>
      </c>
      <c r="G23" s="59" t="str">
        <f>'Nilai Syafahi'!Z21</f>
        <v>-</v>
      </c>
    </row>
    <row r="24" spans="1:7" ht="18" customHeight="1" x14ac:dyDescent="0.35">
      <c r="A24" s="56">
        <v>19</v>
      </c>
      <c r="B24" s="64" t="str">
        <f>'Data Siswa'!B20</f>
        <v>ZAVIRA AZHARA KIRANI</v>
      </c>
      <c r="C24" s="56" t="str">
        <f>'Data Siswa'!C20</f>
        <v>843</v>
      </c>
      <c r="D24" s="57">
        <f>'Nilai Syafahi'!W22</f>
        <v>0</v>
      </c>
      <c r="E24" s="58" t="e">
        <f>'Nilai Syafahi'!X22</f>
        <v>#DIV/0!</v>
      </c>
      <c r="F24" s="59">
        <f ca="1">'Nilai Syafahi'!Y22</f>
        <v>1</v>
      </c>
      <c r="G24" s="59" t="str">
        <f>'Nilai Syafahi'!Z22</f>
        <v>-</v>
      </c>
    </row>
    <row r="25" spans="1:7" ht="18" customHeight="1" x14ac:dyDescent="0.35">
      <c r="A25" s="56">
        <v>20</v>
      </c>
      <c r="B25" s="64" t="str">
        <f>'Data Siswa'!B21</f>
        <v>ZULFA NURLAILAH</v>
      </c>
      <c r="C25" s="56" t="str">
        <f>'Data Siswa'!C21</f>
        <v>844</v>
      </c>
      <c r="D25" s="57">
        <f>'Nilai Syafahi'!W23</f>
        <v>0</v>
      </c>
      <c r="E25" s="58" t="e">
        <f>'Nilai Syafahi'!X23</f>
        <v>#DIV/0!</v>
      </c>
      <c r="F25" s="59">
        <f ca="1">'Nilai Syafahi'!Y23</f>
        <v>1</v>
      </c>
      <c r="G25" s="59" t="str">
        <f>'Nilai Syafahi'!Z23</f>
        <v>-</v>
      </c>
    </row>
    <row r="26" spans="1:7" ht="18" customHeight="1" x14ac:dyDescent="0.35">
      <c r="A26" s="56">
        <v>21</v>
      </c>
      <c r="B26" s="64">
        <f>'Data Siswa'!B22</f>
        <v>0</v>
      </c>
      <c r="C26" s="56">
        <f>'Data Siswa'!C22</f>
        <v>0</v>
      </c>
      <c r="D26" s="57">
        <f>'Nilai Syafahi'!W24</f>
        <v>0</v>
      </c>
      <c r="E26" s="58" t="e">
        <f>'Nilai Syafahi'!X24</f>
        <v>#DIV/0!</v>
      </c>
      <c r="F26" s="59">
        <f ca="1">'Nilai Syafahi'!Y24</f>
        <v>1</v>
      </c>
      <c r="G26" s="59" t="str">
        <f>'Nilai Syafahi'!Z24</f>
        <v>-</v>
      </c>
    </row>
    <row r="27" spans="1:7" ht="18" customHeight="1" x14ac:dyDescent="0.35">
      <c r="A27" s="56">
        <v>22</v>
      </c>
      <c r="B27" s="64">
        <f>'Data Siswa'!B23</f>
        <v>0</v>
      </c>
      <c r="C27" s="56">
        <f>'Data Siswa'!C23</f>
        <v>0</v>
      </c>
      <c r="D27" s="57">
        <f>'Nilai Syafahi'!W25</f>
        <v>0</v>
      </c>
      <c r="E27" s="58" t="e">
        <f>'Nilai Syafahi'!X25</f>
        <v>#DIV/0!</v>
      </c>
      <c r="F27" s="59">
        <f ca="1">'Nilai Syafahi'!Y25</f>
        <v>1</v>
      </c>
      <c r="G27" s="59" t="str">
        <f>'Nilai Syafahi'!Z25</f>
        <v>-</v>
      </c>
    </row>
    <row r="28" spans="1:7" ht="18" customHeight="1" x14ac:dyDescent="0.35">
      <c r="A28" s="56">
        <v>23</v>
      </c>
      <c r="B28" s="64">
        <f>'Data Siswa'!B24</f>
        <v>0</v>
      </c>
      <c r="C28" s="56">
        <f>'Data Siswa'!C24</f>
        <v>0</v>
      </c>
      <c r="D28" s="57">
        <f>'Nilai Syafahi'!W26</f>
        <v>0</v>
      </c>
      <c r="E28" s="58" t="e">
        <f>'Nilai Syafahi'!X26</f>
        <v>#DIV/0!</v>
      </c>
      <c r="F28" s="59">
        <f ca="1">'Nilai Syafahi'!Y26</f>
        <v>1</v>
      </c>
      <c r="G28" s="59" t="str">
        <f>'Nilai Syafahi'!Z26</f>
        <v>-</v>
      </c>
    </row>
    <row r="29" spans="1:7" ht="18" customHeight="1" x14ac:dyDescent="0.35">
      <c r="A29" s="56">
        <v>24</v>
      </c>
      <c r="B29" s="64">
        <f>'Data Siswa'!B25</f>
        <v>0</v>
      </c>
      <c r="C29" s="56">
        <f>'Data Siswa'!C25</f>
        <v>0</v>
      </c>
      <c r="D29" s="57">
        <f>'Nilai Syafahi'!W27</f>
        <v>0</v>
      </c>
      <c r="E29" s="58" t="e">
        <f>'Nilai Syafahi'!X27</f>
        <v>#DIV/0!</v>
      </c>
      <c r="F29" s="59">
        <f ca="1">'Nilai Syafahi'!Y27</f>
        <v>1</v>
      </c>
      <c r="G29" s="59" t="str">
        <f>'Nilai Syafahi'!Z27</f>
        <v>-</v>
      </c>
    </row>
    <row r="30" spans="1:7" ht="18" customHeight="1" x14ac:dyDescent="0.35">
      <c r="A30" s="56">
        <v>25</v>
      </c>
      <c r="B30" s="64">
        <f>'Data Siswa'!B26</f>
        <v>0</v>
      </c>
      <c r="C30" s="56">
        <f>'Data Siswa'!C26</f>
        <v>0</v>
      </c>
      <c r="D30" s="57">
        <f>'Nilai Syafahi'!W28</f>
        <v>0</v>
      </c>
      <c r="E30" s="58" t="e">
        <f>'Nilai Syafahi'!X28</f>
        <v>#DIV/0!</v>
      </c>
      <c r="F30" s="59">
        <f ca="1">'Nilai Syafahi'!Y28</f>
        <v>1</v>
      </c>
      <c r="G30" s="59" t="str">
        <f>'Nilai Syafahi'!Z28</f>
        <v>-</v>
      </c>
    </row>
    <row r="31" spans="1:7" ht="18" customHeight="1" x14ac:dyDescent="0.35">
      <c r="A31" s="56">
        <v>26</v>
      </c>
      <c r="B31" s="64">
        <f>'Data Siswa'!B27</f>
        <v>0</v>
      </c>
      <c r="C31" s="56">
        <f>'Data Siswa'!C27</f>
        <v>0</v>
      </c>
      <c r="D31" s="57">
        <f>'Nilai Syafahi'!W29</f>
        <v>0</v>
      </c>
      <c r="E31" s="58" t="e">
        <f>'Nilai Syafahi'!X29</f>
        <v>#DIV/0!</v>
      </c>
      <c r="F31" s="59">
        <f ca="1">'Nilai Syafahi'!Y29</f>
        <v>1</v>
      </c>
      <c r="G31" s="59" t="str">
        <f>'Nilai Syafahi'!Z29</f>
        <v>-</v>
      </c>
    </row>
    <row r="32" spans="1:7" ht="18" customHeight="1" x14ac:dyDescent="0.35">
      <c r="A32" s="56">
        <v>27</v>
      </c>
      <c r="B32" s="64">
        <f>'Data Siswa'!B28</f>
        <v>0</v>
      </c>
      <c r="C32" s="56">
        <f>'Data Siswa'!C28</f>
        <v>0</v>
      </c>
      <c r="D32" s="57">
        <f>'Nilai Syafahi'!W30</f>
        <v>0</v>
      </c>
      <c r="E32" s="58" t="e">
        <f>'Nilai Syafahi'!X30</f>
        <v>#DIV/0!</v>
      </c>
      <c r="F32" s="59">
        <f ca="1">'Nilai Syafahi'!Y30</f>
        <v>1</v>
      </c>
      <c r="G32" s="59" t="str">
        <f>'Nilai Syafahi'!Z30</f>
        <v>-</v>
      </c>
    </row>
    <row r="33" spans="1:7" ht="18" customHeight="1" x14ac:dyDescent="0.35">
      <c r="A33" s="56">
        <v>28</v>
      </c>
      <c r="B33" s="64">
        <f>'Data Siswa'!B29</f>
        <v>0</v>
      </c>
      <c r="C33" s="56">
        <f>'Data Siswa'!C29</f>
        <v>0</v>
      </c>
      <c r="D33" s="57">
        <f>'Nilai Syafahi'!W31</f>
        <v>0</v>
      </c>
      <c r="E33" s="58" t="e">
        <f>'Nilai Syafahi'!X31</f>
        <v>#DIV/0!</v>
      </c>
      <c r="F33" s="59">
        <f ca="1">'Nilai Syafahi'!Y31</f>
        <v>1</v>
      </c>
      <c r="G33" s="59" t="str">
        <f>'Nilai Syafahi'!Z31</f>
        <v>-</v>
      </c>
    </row>
    <row r="34" spans="1:7" ht="18" customHeight="1" x14ac:dyDescent="0.35">
      <c r="A34" s="56">
        <v>29</v>
      </c>
      <c r="B34" s="64">
        <f>'Data Siswa'!B30</f>
        <v>0</v>
      </c>
      <c r="C34" s="56">
        <f>'Data Siswa'!C30</f>
        <v>0</v>
      </c>
      <c r="D34" s="57">
        <f>'Nilai Syafahi'!W32</f>
        <v>0</v>
      </c>
      <c r="E34" s="58" t="e">
        <f>'Nilai Syafahi'!X32</f>
        <v>#DIV/0!</v>
      </c>
      <c r="F34" s="59">
        <f ca="1">'Nilai Syafahi'!Y32</f>
        <v>1</v>
      </c>
      <c r="G34" s="59" t="str">
        <f>'Nilai Syafahi'!Z32</f>
        <v>-</v>
      </c>
    </row>
    <row r="35" spans="1:7" ht="18" customHeight="1" x14ac:dyDescent="0.35">
      <c r="A35" s="56">
        <v>30</v>
      </c>
      <c r="B35" s="64">
        <f>'Data Siswa'!B31</f>
        <v>0</v>
      </c>
      <c r="C35" s="56">
        <f>'Data Siswa'!C31</f>
        <v>0</v>
      </c>
      <c r="D35" s="57">
        <f>'Nilai Syafahi'!W33</f>
        <v>0</v>
      </c>
      <c r="E35" s="58" t="e">
        <f>'Nilai Syafahi'!X33</f>
        <v>#DIV/0!</v>
      </c>
      <c r="F35" s="59">
        <f ca="1">'Nilai Syafahi'!Y33</f>
        <v>1</v>
      </c>
      <c r="G35" s="59" t="str">
        <f>'Nilai Syafahi'!Z33</f>
        <v>-</v>
      </c>
    </row>
    <row r="36" spans="1:7" ht="18" customHeight="1" x14ac:dyDescent="0.35">
      <c r="A36" s="56">
        <v>31</v>
      </c>
      <c r="B36" s="64">
        <f>'Data Siswa'!B32</f>
        <v>0</v>
      </c>
      <c r="C36" s="56">
        <f>'Data Siswa'!C32</f>
        <v>0</v>
      </c>
      <c r="D36" s="57">
        <f>'Nilai Syafahi'!W34</f>
        <v>0</v>
      </c>
      <c r="E36" s="58" t="e">
        <f>'Nilai Syafahi'!X34</f>
        <v>#DIV/0!</v>
      </c>
      <c r="F36" s="59">
        <f ca="1">'Nilai Syafahi'!Y34</f>
        <v>1</v>
      </c>
      <c r="G36" s="59" t="str">
        <f>'Nilai Syafahi'!Z34</f>
        <v>-</v>
      </c>
    </row>
    <row r="37" spans="1:7" ht="18" customHeight="1" x14ac:dyDescent="0.35">
      <c r="A37" s="56">
        <v>32</v>
      </c>
      <c r="B37" s="64">
        <f>'Data Siswa'!B33</f>
        <v>0</v>
      </c>
      <c r="C37" s="56">
        <f>'Data Siswa'!C33</f>
        <v>0</v>
      </c>
      <c r="D37" s="57">
        <f>'Nilai Syafahi'!W35</f>
        <v>0</v>
      </c>
      <c r="E37" s="58" t="e">
        <f>'Nilai Syafahi'!X35</f>
        <v>#DIV/0!</v>
      </c>
      <c r="F37" s="59">
        <f ca="1">'Nilai Syafahi'!Y35</f>
        <v>1</v>
      </c>
      <c r="G37" s="59" t="str">
        <f>'Nilai Syafahi'!Z35</f>
        <v>-</v>
      </c>
    </row>
    <row r="38" spans="1:7" ht="18" customHeight="1" x14ac:dyDescent="0.35">
      <c r="A38" s="56">
        <v>33</v>
      </c>
      <c r="B38" s="64">
        <f>'Data Siswa'!B34</f>
        <v>0</v>
      </c>
      <c r="C38" s="56">
        <f>'Data Siswa'!C34</f>
        <v>0</v>
      </c>
      <c r="D38" s="57">
        <f>'Nilai Syafahi'!W36</f>
        <v>0</v>
      </c>
      <c r="E38" s="58" t="e">
        <f>'Nilai Syafahi'!X36</f>
        <v>#DIV/0!</v>
      </c>
      <c r="F38" s="59">
        <f ca="1">'Nilai Syafahi'!Y36</f>
        <v>1</v>
      </c>
      <c r="G38" s="59" t="str">
        <f>'Nilai Syafahi'!Z36</f>
        <v>-</v>
      </c>
    </row>
    <row r="39" spans="1:7" ht="18" customHeight="1" x14ac:dyDescent="0.35">
      <c r="A39" s="56">
        <v>34</v>
      </c>
      <c r="B39" s="64">
        <f>'Data Siswa'!B35</f>
        <v>0</v>
      </c>
      <c r="C39" s="56">
        <f>'Data Siswa'!C35</f>
        <v>0</v>
      </c>
      <c r="D39" s="57">
        <f>'Nilai Syafahi'!W37</f>
        <v>0</v>
      </c>
      <c r="E39" s="58" t="e">
        <f>'Nilai Syafahi'!X37</f>
        <v>#DIV/0!</v>
      </c>
      <c r="F39" s="59">
        <f ca="1">'Nilai Syafahi'!Y37</f>
        <v>1</v>
      </c>
      <c r="G39" s="59" t="str">
        <f>'Nilai Syafahi'!Z37</f>
        <v>-</v>
      </c>
    </row>
    <row r="40" spans="1:7" ht="18" customHeight="1" x14ac:dyDescent="0.35">
      <c r="A40" s="56">
        <v>35</v>
      </c>
      <c r="B40" s="64">
        <f>'Data Siswa'!B36</f>
        <v>0</v>
      </c>
      <c r="C40" s="56">
        <f>'Data Siswa'!C36</f>
        <v>0</v>
      </c>
      <c r="D40" s="57">
        <f>'Nilai Syafahi'!W38</f>
        <v>0</v>
      </c>
      <c r="E40" s="58" t="e">
        <f>'Nilai Syafahi'!X38</f>
        <v>#DIV/0!</v>
      </c>
      <c r="F40" s="59">
        <f ca="1">'Nilai Syafahi'!Y38</f>
        <v>1</v>
      </c>
      <c r="G40" s="59" t="str">
        <f>'Nilai Syafahi'!Z38</f>
        <v>-</v>
      </c>
    </row>
    <row r="41" spans="1:7" ht="18" customHeight="1" x14ac:dyDescent="0.35">
      <c r="A41" s="56">
        <v>36</v>
      </c>
      <c r="B41" s="64">
        <f>'Data Siswa'!B37</f>
        <v>0</v>
      </c>
      <c r="C41" s="56">
        <f>'Data Siswa'!C37</f>
        <v>0</v>
      </c>
      <c r="D41" s="57">
        <f>'Nilai Syafahi'!W39</f>
        <v>0</v>
      </c>
      <c r="E41" s="58" t="e">
        <f>'Nilai Syafahi'!X39</f>
        <v>#DIV/0!</v>
      </c>
      <c r="F41" s="59">
        <f ca="1">'Nilai Syafahi'!Y39</f>
        <v>1</v>
      </c>
      <c r="G41" s="59" t="str">
        <f>'Nilai Syafahi'!Z39</f>
        <v>-</v>
      </c>
    </row>
    <row r="42" spans="1:7" ht="18" customHeight="1" x14ac:dyDescent="0.35">
      <c r="A42" s="56">
        <v>37</v>
      </c>
      <c r="B42" s="64">
        <f>'Data Siswa'!B38</f>
        <v>0</v>
      </c>
      <c r="C42" s="56">
        <f>'Data Siswa'!C38</f>
        <v>0</v>
      </c>
      <c r="D42" s="57">
        <f>'Nilai Syafahi'!W40</f>
        <v>0</v>
      </c>
      <c r="E42" s="58" t="e">
        <f>'Nilai Syafahi'!X40</f>
        <v>#DIV/0!</v>
      </c>
      <c r="F42" s="59">
        <f ca="1">'Nilai Syafahi'!Y40</f>
        <v>1</v>
      </c>
      <c r="G42" s="59" t="str">
        <f>'Nilai Syafahi'!Z40</f>
        <v>-</v>
      </c>
    </row>
    <row r="43" spans="1:7" ht="18" customHeight="1" x14ac:dyDescent="0.35">
      <c r="A43" s="56">
        <v>38</v>
      </c>
      <c r="B43" s="64">
        <f>'Data Siswa'!B39</f>
        <v>0</v>
      </c>
      <c r="C43" s="56">
        <f>'Data Siswa'!C39</f>
        <v>0</v>
      </c>
      <c r="D43" s="57">
        <f>'Nilai Syafahi'!W41</f>
        <v>0</v>
      </c>
      <c r="E43" s="58" t="e">
        <f>'Nilai Syafahi'!X41</f>
        <v>#DIV/0!</v>
      </c>
      <c r="F43" s="59">
        <f ca="1">'Nilai Syafahi'!Y41</f>
        <v>1</v>
      </c>
      <c r="G43" s="59" t="str">
        <f>'Nilai Syafahi'!Z41</f>
        <v>-</v>
      </c>
    </row>
    <row r="44" spans="1:7" ht="18" customHeight="1" x14ac:dyDescent="0.35">
      <c r="A44" s="56">
        <v>39</v>
      </c>
      <c r="B44" s="64">
        <f>'Data Siswa'!B40</f>
        <v>0</v>
      </c>
      <c r="C44" s="56">
        <f>'Data Siswa'!C40</f>
        <v>0</v>
      </c>
      <c r="D44" s="57">
        <f>'Nilai Syafahi'!W42</f>
        <v>0</v>
      </c>
      <c r="E44" s="58" t="e">
        <f>'Nilai Syafahi'!X42</f>
        <v>#DIV/0!</v>
      </c>
      <c r="F44" s="59">
        <f ca="1">'Nilai Syafahi'!Y42</f>
        <v>1</v>
      </c>
      <c r="G44" s="59" t="str">
        <f>'Nilai Syafahi'!Z42</f>
        <v>-</v>
      </c>
    </row>
    <row r="45" spans="1:7" ht="18" customHeight="1" x14ac:dyDescent="0.35">
      <c r="A45" s="56">
        <v>40</v>
      </c>
      <c r="B45" s="64">
        <f>'Data Siswa'!B41</f>
        <v>0</v>
      </c>
      <c r="C45" s="56">
        <f>'Data Siswa'!C41</f>
        <v>0</v>
      </c>
      <c r="D45" s="57">
        <f>'Nilai Syafahi'!W43</f>
        <v>0</v>
      </c>
      <c r="E45" s="58" t="e">
        <f>'Nilai Syafahi'!X43</f>
        <v>#DIV/0!</v>
      </c>
      <c r="F45" s="59">
        <f ca="1">'Nilai Syafahi'!Y43</f>
        <v>1</v>
      </c>
      <c r="G45" s="59" t="str">
        <f>'Nilai Syafahi'!Z43</f>
        <v>-</v>
      </c>
    </row>
    <row r="47" spans="1:7" ht="18.5" x14ac:dyDescent="0.45">
      <c r="D47" s="61"/>
      <c r="E47" s="296" t="s">
        <v>160</v>
      </c>
      <c r="F47" s="296"/>
      <c r="G47" s="296"/>
    </row>
    <row r="48" spans="1:7" ht="18.5" x14ac:dyDescent="0.45">
      <c r="D48" s="61"/>
      <c r="E48" s="62"/>
      <c r="F48" s="62"/>
    </row>
    <row r="49" spans="4:7" ht="18.5" x14ac:dyDescent="0.45">
      <c r="D49" s="61"/>
      <c r="E49" s="62"/>
      <c r="F49" s="62"/>
    </row>
    <row r="50" spans="4:7" ht="18.5" x14ac:dyDescent="0.45">
      <c r="D50" s="61"/>
      <c r="E50" s="297">
        <f>Biodata!C19</f>
        <v>0</v>
      </c>
      <c r="F50" s="297"/>
      <c r="G50" s="297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33"/>
      <c r="B1" s="33"/>
    </row>
    <row r="2" spans="1:2" x14ac:dyDescent="0.35">
      <c r="A2" s="48">
        <v>0</v>
      </c>
      <c r="B2" s="33" t="s">
        <v>94</v>
      </c>
    </row>
    <row r="3" spans="1:2" x14ac:dyDescent="0.35">
      <c r="A3" s="48">
        <v>1</v>
      </c>
      <c r="B3" s="33" t="s">
        <v>267</v>
      </c>
    </row>
    <row r="4" spans="1:2" x14ac:dyDescent="0.35">
      <c r="A4" s="48">
        <v>1.1000000000000001</v>
      </c>
      <c r="B4" s="33" t="s">
        <v>268</v>
      </c>
    </row>
    <row r="5" spans="1:2" x14ac:dyDescent="0.35">
      <c r="A5" s="48">
        <v>1.2</v>
      </c>
      <c r="B5" s="33" t="s">
        <v>276</v>
      </c>
    </row>
    <row r="6" spans="1:2" x14ac:dyDescent="0.35">
      <c r="A6" s="48">
        <v>1.3</v>
      </c>
      <c r="B6" s="33" t="s">
        <v>269</v>
      </c>
    </row>
    <row r="7" spans="1:2" x14ac:dyDescent="0.35">
      <c r="A7" s="48">
        <v>1.4</v>
      </c>
      <c r="B7" s="33" t="s">
        <v>270</v>
      </c>
    </row>
    <row r="8" spans="1:2" x14ac:dyDescent="0.35">
      <c r="A8" s="48">
        <v>1.5</v>
      </c>
      <c r="B8" s="33" t="s">
        <v>271</v>
      </c>
    </row>
    <row r="9" spans="1:2" x14ac:dyDescent="0.35">
      <c r="A9" s="48">
        <v>1.6</v>
      </c>
      <c r="B9" s="33" t="s">
        <v>272</v>
      </c>
    </row>
    <row r="10" spans="1:2" x14ac:dyDescent="0.35">
      <c r="A10" s="48">
        <v>1.7</v>
      </c>
      <c r="B10" s="33" t="s">
        <v>273</v>
      </c>
    </row>
    <row r="11" spans="1:2" x14ac:dyDescent="0.35">
      <c r="A11" s="48">
        <v>1.8</v>
      </c>
      <c r="B11" s="33" t="s">
        <v>274</v>
      </c>
    </row>
    <row r="12" spans="1:2" x14ac:dyDescent="0.35">
      <c r="A12" s="48">
        <v>1.9</v>
      </c>
      <c r="B12" s="33" t="s">
        <v>275</v>
      </c>
    </row>
    <row r="13" spans="1:2" x14ac:dyDescent="0.35">
      <c r="A13" s="48">
        <v>2</v>
      </c>
      <c r="B13" s="33" t="s">
        <v>182</v>
      </c>
    </row>
    <row r="14" spans="1:2" x14ac:dyDescent="0.35">
      <c r="A14" s="48">
        <v>2.1</v>
      </c>
      <c r="B14" s="33" t="s">
        <v>183</v>
      </c>
    </row>
    <row r="15" spans="1:2" x14ac:dyDescent="0.35">
      <c r="A15" s="48">
        <v>2.2000000000000002</v>
      </c>
      <c r="B15" s="33" t="s">
        <v>184</v>
      </c>
    </row>
    <row r="16" spans="1:2" x14ac:dyDescent="0.35">
      <c r="A16" s="48">
        <v>2.2999999999999998</v>
      </c>
      <c r="B16" s="33" t="s">
        <v>185</v>
      </c>
    </row>
    <row r="17" spans="1:2" x14ac:dyDescent="0.35">
      <c r="A17" s="48">
        <v>2.4</v>
      </c>
      <c r="B17" s="33" t="s">
        <v>186</v>
      </c>
    </row>
    <row r="18" spans="1:2" x14ac:dyDescent="0.35">
      <c r="A18" s="48">
        <v>2.5</v>
      </c>
      <c r="B18" s="33" t="s">
        <v>187</v>
      </c>
    </row>
    <row r="19" spans="1:2" x14ac:dyDescent="0.35">
      <c r="A19" s="48">
        <v>2.6</v>
      </c>
      <c r="B19" s="33" t="s">
        <v>188</v>
      </c>
    </row>
    <row r="20" spans="1:2" x14ac:dyDescent="0.35">
      <c r="A20" s="48">
        <v>2.7</v>
      </c>
      <c r="B20" s="33" t="s">
        <v>189</v>
      </c>
    </row>
    <row r="21" spans="1:2" x14ac:dyDescent="0.35">
      <c r="A21" s="48">
        <v>2.8</v>
      </c>
      <c r="B21" s="33" t="s">
        <v>190</v>
      </c>
    </row>
    <row r="22" spans="1:2" x14ac:dyDescent="0.35">
      <c r="A22" s="48">
        <v>2.9</v>
      </c>
      <c r="B22" s="33" t="s">
        <v>191</v>
      </c>
    </row>
    <row r="23" spans="1:2" x14ac:dyDescent="0.35">
      <c r="A23" s="48">
        <v>3</v>
      </c>
      <c r="B23" s="33" t="s">
        <v>192</v>
      </c>
    </row>
    <row r="24" spans="1:2" x14ac:dyDescent="0.35">
      <c r="A24" s="48">
        <v>3.1</v>
      </c>
      <c r="B24" s="33" t="s">
        <v>193</v>
      </c>
    </row>
    <row r="25" spans="1:2" x14ac:dyDescent="0.35">
      <c r="A25" s="48">
        <v>3.2</v>
      </c>
      <c r="B25" s="33" t="s">
        <v>194</v>
      </c>
    </row>
    <row r="26" spans="1:2" x14ac:dyDescent="0.35">
      <c r="A26" s="48">
        <v>3.3</v>
      </c>
      <c r="B26" s="33" t="s">
        <v>195</v>
      </c>
    </row>
    <row r="27" spans="1:2" x14ac:dyDescent="0.35">
      <c r="A27" s="48">
        <v>3.4</v>
      </c>
      <c r="B27" s="33" t="s">
        <v>196</v>
      </c>
    </row>
    <row r="28" spans="1:2" x14ac:dyDescent="0.35">
      <c r="A28" s="48">
        <v>3.5</v>
      </c>
      <c r="B28" s="33" t="s">
        <v>197</v>
      </c>
    </row>
    <row r="29" spans="1:2" x14ac:dyDescent="0.35">
      <c r="A29" s="48">
        <v>3.6</v>
      </c>
      <c r="B29" s="33" t="s">
        <v>198</v>
      </c>
    </row>
    <row r="30" spans="1:2" x14ac:dyDescent="0.35">
      <c r="A30" s="48">
        <v>3.7</v>
      </c>
      <c r="B30" s="33" t="s">
        <v>199</v>
      </c>
    </row>
    <row r="31" spans="1:2" x14ac:dyDescent="0.35">
      <c r="A31" s="48">
        <v>3.8</v>
      </c>
      <c r="B31" s="33" t="s">
        <v>200</v>
      </c>
    </row>
    <row r="32" spans="1:2" x14ac:dyDescent="0.35">
      <c r="A32" s="48">
        <v>3.9</v>
      </c>
      <c r="B32" s="33" t="s">
        <v>201</v>
      </c>
    </row>
    <row r="33" spans="1:2" x14ac:dyDescent="0.35">
      <c r="A33" s="48">
        <v>4</v>
      </c>
      <c r="B33" s="33" t="s">
        <v>202</v>
      </c>
    </row>
    <row r="34" spans="1:2" x14ac:dyDescent="0.35">
      <c r="A34" s="48">
        <v>4.0999999999999996</v>
      </c>
      <c r="B34" s="33" t="s">
        <v>203</v>
      </c>
    </row>
    <row r="35" spans="1:2" x14ac:dyDescent="0.35">
      <c r="A35" s="48">
        <v>4.2</v>
      </c>
      <c r="B35" s="33" t="s">
        <v>204</v>
      </c>
    </row>
    <row r="36" spans="1:2" x14ac:dyDescent="0.35">
      <c r="A36" s="48">
        <v>4.3</v>
      </c>
      <c r="B36" s="33" t="s">
        <v>205</v>
      </c>
    </row>
    <row r="37" spans="1:2" x14ac:dyDescent="0.35">
      <c r="A37" s="48">
        <v>4.4000000000000004</v>
      </c>
      <c r="B37" s="33" t="s">
        <v>206</v>
      </c>
    </row>
    <row r="38" spans="1:2" x14ac:dyDescent="0.35">
      <c r="A38" s="48">
        <v>4.5</v>
      </c>
      <c r="B38" s="33" t="s">
        <v>207</v>
      </c>
    </row>
    <row r="39" spans="1:2" x14ac:dyDescent="0.35">
      <c r="A39" s="48">
        <v>4.5999999999999996</v>
      </c>
      <c r="B39" s="33" t="s">
        <v>208</v>
      </c>
    </row>
    <row r="40" spans="1:2" x14ac:dyDescent="0.35">
      <c r="A40" s="48">
        <v>4.7</v>
      </c>
      <c r="B40" s="33" t="s">
        <v>209</v>
      </c>
    </row>
    <row r="41" spans="1:2" x14ac:dyDescent="0.35">
      <c r="A41" s="48">
        <v>4.8</v>
      </c>
      <c r="B41" s="33" t="s">
        <v>210</v>
      </c>
    </row>
    <row r="42" spans="1:2" x14ac:dyDescent="0.35">
      <c r="A42" s="48">
        <v>4.9000000000000004</v>
      </c>
      <c r="B42" s="33" t="s">
        <v>211</v>
      </c>
    </row>
    <row r="43" spans="1:2" x14ac:dyDescent="0.35">
      <c r="A43" s="48">
        <v>5</v>
      </c>
      <c r="B43" s="33" t="s">
        <v>212</v>
      </c>
    </row>
    <row r="44" spans="1:2" x14ac:dyDescent="0.35">
      <c r="A44" s="48">
        <v>5.0999999999999996</v>
      </c>
      <c r="B44" s="33" t="s">
        <v>213</v>
      </c>
    </row>
    <row r="45" spans="1:2" x14ac:dyDescent="0.35">
      <c r="A45" s="48">
        <v>5.2</v>
      </c>
      <c r="B45" s="33" t="s">
        <v>214</v>
      </c>
    </row>
    <row r="46" spans="1:2" x14ac:dyDescent="0.35">
      <c r="A46" s="48">
        <v>5.3</v>
      </c>
      <c r="B46" s="33" t="s">
        <v>215</v>
      </c>
    </row>
    <row r="47" spans="1:2" x14ac:dyDescent="0.35">
      <c r="A47" s="48">
        <v>5.4</v>
      </c>
      <c r="B47" s="33" t="s">
        <v>216</v>
      </c>
    </row>
    <row r="48" spans="1:2" x14ac:dyDescent="0.35">
      <c r="A48" s="48">
        <v>5.5</v>
      </c>
      <c r="B48" s="33" t="s">
        <v>217</v>
      </c>
    </row>
    <row r="49" spans="1:2" x14ac:dyDescent="0.35">
      <c r="A49" s="48">
        <v>5.6</v>
      </c>
      <c r="B49" s="33" t="s">
        <v>218</v>
      </c>
    </row>
    <row r="50" spans="1:2" x14ac:dyDescent="0.35">
      <c r="A50" s="48">
        <v>5.7</v>
      </c>
      <c r="B50" s="33" t="s">
        <v>219</v>
      </c>
    </row>
    <row r="51" spans="1:2" x14ac:dyDescent="0.35">
      <c r="A51" s="48">
        <v>5.8</v>
      </c>
      <c r="B51" s="33" t="s">
        <v>220</v>
      </c>
    </row>
    <row r="52" spans="1:2" x14ac:dyDescent="0.35">
      <c r="A52" s="48">
        <v>5.9</v>
      </c>
      <c r="B52" s="33" t="s">
        <v>221</v>
      </c>
    </row>
    <row r="53" spans="1:2" x14ac:dyDescent="0.35">
      <c r="A53" s="48">
        <v>6</v>
      </c>
      <c r="B53" s="33" t="s">
        <v>222</v>
      </c>
    </row>
    <row r="54" spans="1:2" x14ac:dyDescent="0.35">
      <c r="A54" s="48">
        <v>6.1</v>
      </c>
      <c r="B54" s="33" t="s">
        <v>223</v>
      </c>
    </row>
    <row r="55" spans="1:2" x14ac:dyDescent="0.35">
      <c r="A55" s="48">
        <v>6.2</v>
      </c>
      <c r="B55" s="33" t="s">
        <v>224</v>
      </c>
    </row>
    <row r="56" spans="1:2" x14ac:dyDescent="0.35">
      <c r="A56" s="48">
        <v>6.3</v>
      </c>
      <c r="B56" s="33" t="s">
        <v>225</v>
      </c>
    </row>
    <row r="57" spans="1:2" x14ac:dyDescent="0.35">
      <c r="A57" s="48">
        <v>6.4</v>
      </c>
      <c r="B57" s="33" t="s">
        <v>226</v>
      </c>
    </row>
    <row r="58" spans="1:2" x14ac:dyDescent="0.35">
      <c r="A58" s="48">
        <v>6.5</v>
      </c>
      <c r="B58" s="33" t="s">
        <v>227</v>
      </c>
    </row>
    <row r="59" spans="1:2" x14ac:dyDescent="0.35">
      <c r="A59" s="48">
        <v>6.6</v>
      </c>
      <c r="B59" s="33" t="s">
        <v>228</v>
      </c>
    </row>
    <row r="60" spans="1:2" x14ac:dyDescent="0.35">
      <c r="A60" s="48">
        <v>6.7</v>
      </c>
      <c r="B60" s="33" t="s">
        <v>229</v>
      </c>
    </row>
    <row r="61" spans="1:2" x14ac:dyDescent="0.35">
      <c r="A61" s="48">
        <v>6.8</v>
      </c>
      <c r="B61" s="33" t="s">
        <v>230</v>
      </c>
    </row>
    <row r="62" spans="1:2" x14ac:dyDescent="0.35">
      <c r="A62" s="48">
        <v>6.9</v>
      </c>
      <c r="B62" s="33" t="s">
        <v>231</v>
      </c>
    </row>
    <row r="63" spans="1:2" x14ac:dyDescent="0.35">
      <c r="A63" s="48">
        <v>7</v>
      </c>
      <c r="B63" s="33" t="s">
        <v>232</v>
      </c>
    </row>
    <row r="64" spans="1:2" x14ac:dyDescent="0.35">
      <c r="A64" s="48">
        <v>7.1</v>
      </c>
      <c r="B64" s="33" t="s">
        <v>233</v>
      </c>
    </row>
    <row r="65" spans="1:2" x14ac:dyDescent="0.35">
      <c r="A65" s="48">
        <v>7.2</v>
      </c>
      <c r="B65" s="33" t="s">
        <v>234</v>
      </c>
    </row>
    <row r="66" spans="1:2" x14ac:dyDescent="0.35">
      <c r="A66" s="48">
        <v>7.3</v>
      </c>
      <c r="B66" s="33" t="s">
        <v>235</v>
      </c>
    </row>
    <row r="67" spans="1:2" x14ac:dyDescent="0.35">
      <c r="A67" s="48">
        <v>7.4</v>
      </c>
      <c r="B67" s="33" t="s">
        <v>236</v>
      </c>
    </row>
    <row r="68" spans="1:2" x14ac:dyDescent="0.35">
      <c r="A68" s="48">
        <v>7.5</v>
      </c>
      <c r="B68" s="33" t="s">
        <v>237</v>
      </c>
    </row>
    <row r="69" spans="1:2" x14ac:dyDescent="0.35">
      <c r="A69" s="48">
        <v>7.6</v>
      </c>
      <c r="B69" s="33" t="s">
        <v>238</v>
      </c>
    </row>
    <row r="70" spans="1:2" x14ac:dyDescent="0.35">
      <c r="A70" s="48">
        <v>7.7</v>
      </c>
      <c r="B70" s="33" t="s">
        <v>239</v>
      </c>
    </row>
    <row r="71" spans="1:2" x14ac:dyDescent="0.35">
      <c r="A71" s="48">
        <v>7.8</v>
      </c>
      <c r="B71" s="33" t="s">
        <v>240</v>
      </c>
    </row>
    <row r="72" spans="1:2" x14ac:dyDescent="0.35">
      <c r="A72" s="48">
        <v>7.9</v>
      </c>
      <c r="B72" s="33" t="s">
        <v>241</v>
      </c>
    </row>
    <row r="73" spans="1:2" x14ac:dyDescent="0.35">
      <c r="A73" s="48">
        <v>8</v>
      </c>
      <c r="B73" s="33" t="s">
        <v>242</v>
      </c>
    </row>
    <row r="74" spans="1:2" x14ac:dyDescent="0.35">
      <c r="A74" s="48">
        <v>8.1</v>
      </c>
      <c r="B74" s="33" t="s">
        <v>243</v>
      </c>
    </row>
    <row r="75" spans="1:2" x14ac:dyDescent="0.35">
      <c r="A75" s="48">
        <v>8.1999999999999993</v>
      </c>
      <c r="B75" s="33" t="s">
        <v>244</v>
      </c>
    </row>
    <row r="76" spans="1:2" x14ac:dyDescent="0.35">
      <c r="A76" s="48">
        <v>8.3000000000000007</v>
      </c>
      <c r="B76" s="33" t="s">
        <v>245</v>
      </c>
    </row>
    <row r="77" spans="1:2" x14ac:dyDescent="0.35">
      <c r="A77" s="48">
        <v>8.4</v>
      </c>
      <c r="B77" s="33" t="s">
        <v>246</v>
      </c>
    </row>
    <row r="78" spans="1:2" x14ac:dyDescent="0.35">
      <c r="A78" s="48">
        <v>8.5</v>
      </c>
      <c r="B78" s="33" t="s">
        <v>247</v>
      </c>
    </row>
    <row r="79" spans="1:2" x14ac:dyDescent="0.35">
      <c r="A79" s="48">
        <v>8.6</v>
      </c>
      <c r="B79" s="33" t="s">
        <v>248</v>
      </c>
    </row>
    <row r="80" spans="1:2" x14ac:dyDescent="0.35">
      <c r="A80" s="48">
        <v>8.6999999999999993</v>
      </c>
      <c r="B80" s="33" t="s">
        <v>249</v>
      </c>
    </row>
    <row r="81" spans="1:2" x14ac:dyDescent="0.35">
      <c r="A81" s="48">
        <v>8.8000000000000007</v>
      </c>
      <c r="B81" s="33" t="s">
        <v>250</v>
      </c>
    </row>
    <row r="82" spans="1:2" x14ac:dyDescent="0.35">
      <c r="A82" s="48">
        <v>8.9</v>
      </c>
      <c r="B82" s="33" t="s">
        <v>251</v>
      </c>
    </row>
    <row r="83" spans="1:2" x14ac:dyDescent="0.35">
      <c r="A83" s="48">
        <v>9</v>
      </c>
      <c r="B83" s="33" t="s">
        <v>252</v>
      </c>
    </row>
    <row r="84" spans="1:2" x14ac:dyDescent="0.35">
      <c r="A84" s="48">
        <v>9.1</v>
      </c>
      <c r="B84" s="33" t="s">
        <v>253</v>
      </c>
    </row>
    <row r="85" spans="1:2" x14ac:dyDescent="0.35">
      <c r="A85" s="48">
        <v>9.1999999999999993</v>
      </c>
      <c r="B85" s="33" t="s">
        <v>254</v>
      </c>
    </row>
    <row r="86" spans="1:2" x14ac:dyDescent="0.35">
      <c r="A86" s="48">
        <v>9.3000000000000007</v>
      </c>
      <c r="B86" s="33" t="s">
        <v>255</v>
      </c>
    </row>
    <row r="87" spans="1:2" x14ac:dyDescent="0.35">
      <c r="A87" s="48">
        <v>9.3999999999999897</v>
      </c>
      <c r="B87" s="33" t="s">
        <v>256</v>
      </c>
    </row>
    <row r="88" spans="1:2" x14ac:dyDescent="0.35">
      <c r="A88" s="48">
        <v>9.4999999999999893</v>
      </c>
      <c r="B88" s="33" t="s">
        <v>257</v>
      </c>
    </row>
    <row r="89" spans="1:2" x14ac:dyDescent="0.35">
      <c r="A89" s="48">
        <v>9.5999999999999908</v>
      </c>
      <c r="B89" s="33" t="s">
        <v>258</v>
      </c>
    </row>
    <row r="90" spans="1:2" x14ac:dyDescent="0.35">
      <c r="A90" s="48">
        <v>9.6999999999999904</v>
      </c>
      <c r="B90" s="33" t="s">
        <v>259</v>
      </c>
    </row>
    <row r="91" spans="1:2" x14ac:dyDescent="0.35">
      <c r="A91" s="48">
        <v>9.7999999999999901</v>
      </c>
      <c r="B91" s="33" t="s">
        <v>260</v>
      </c>
    </row>
    <row r="92" spans="1:2" x14ac:dyDescent="0.35">
      <c r="A92" s="48">
        <v>9.8999999999999897</v>
      </c>
      <c r="B92" s="33" t="s">
        <v>261</v>
      </c>
    </row>
    <row r="93" spans="1:2" x14ac:dyDescent="0.35">
      <c r="A93" s="48">
        <v>9.9999999999999893</v>
      </c>
      <c r="B93" s="33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2025-12-11T17:54:05Z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