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26"/>
  <workbookPr showInkAnnotation="0" codeName="Buku_Kerja_Ini"/>
  <mc:AlternateContent xmlns:mc="http://schemas.openxmlformats.org/markup-compatibility/2006">
    <mc:Choice Requires="x15">
      <x15ac:absPath xmlns:x15ac="http://schemas.microsoft.com/office/spreadsheetml/2010/11/ac" url="C:\Users\Ridwan Rifaldi\Desktop\Master Raport Gasal\Kelas 5\"/>
    </mc:Choice>
  </mc:AlternateContent>
  <xr:revisionPtr revIDLastSave="0" documentId="13_ncr:1_{84E37989-ECDD-44D0-A921-CBE67A92A22E}" xr6:coauthVersionLast="47" xr6:coauthVersionMax="47" xr10:uidLastSave="{00000000-0000-0000-0000-000000000000}"/>
  <bookViews>
    <workbookView xWindow="-110" yWindow="-110" windowWidth="19420" windowHeight="10300" tabRatio="792" firstSheet="1" activeTab="1" xr2:uid="{00000000-000D-0000-FFFF-FFFF00000000}"/>
  </bookViews>
  <sheets>
    <sheet name="Identitas" sheetId="7" state="hidden" r:id="rId1"/>
    <sheet name="Biodata" sheetId="8" r:id="rId2"/>
    <sheet name="Data Siswa" sheetId="2" r:id="rId3"/>
    <sheet name="Nilai Tahriri" sheetId="3" r:id="rId4"/>
    <sheet name="Nilai Syafahi" sheetId="4" r:id="rId5"/>
    <sheet name="Akhlak" sheetId="11" r:id="rId6"/>
    <sheet name="Rapot" sheetId="1" r:id="rId7"/>
    <sheet name="Rekap Nilai" sheetId="12" r:id="rId8"/>
    <sheet name="Sheet1" sheetId="5" state="hidden" r:id="rId9"/>
  </sheets>
  <definedNames>
    <definedName name="_xlnm._FilterDatabase" localSheetId="7" hidden="1">'Rekap Nilai'!$B$5:$G$45</definedName>
    <definedName name="nilai">'Nilai Tahriri'!$B$2:$AK$27</definedName>
    <definedName name="_xlnm.Print_Area" localSheetId="4">'Nilai Syafahi'!$A$1:$Z$43</definedName>
    <definedName name="_xlnm.Print_Area" localSheetId="6">Rapot!$A$1:$S$58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48" i="1" l="1"/>
  <c r="N47" i="1"/>
  <c r="N43" i="1"/>
  <c r="N42" i="1"/>
  <c r="N41" i="1"/>
  <c r="N40" i="1"/>
  <c r="K58" i="1" l="1"/>
  <c r="O3" i="1"/>
  <c r="M51" i="1"/>
  <c r="M50" i="1"/>
  <c r="B12" i="8"/>
  <c r="B3" i="1" s="1"/>
  <c r="B11" i="8"/>
  <c r="B4" i="1" s="1"/>
  <c r="B10" i="8"/>
  <c r="D3" i="1" s="1"/>
  <c r="E50" i="12"/>
  <c r="B7" i="12"/>
  <c r="C7" i="12"/>
  <c r="B8" i="12"/>
  <c r="C8" i="12"/>
  <c r="B9" i="12"/>
  <c r="C9" i="12"/>
  <c r="B10" i="12"/>
  <c r="C10" i="12"/>
  <c r="B11" i="12"/>
  <c r="C11" i="12"/>
  <c r="B12" i="12"/>
  <c r="C12" i="12"/>
  <c r="B13" i="12"/>
  <c r="C13" i="12"/>
  <c r="B14" i="12"/>
  <c r="C14" i="12"/>
  <c r="B15" i="12"/>
  <c r="C15" i="12"/>
  <c r="B16" i="12"/>
  <c r="C16" i="12"/>
  <c r="B17" i="12"/>
  <c r="C17" i="12"/>
  <c r="B18" i="12"/>
  <c r="C18" i="12"/>
  <c r="B19" i="12"/>
  <c r="C19" i="12"/>
  <c r="B20" i="12"/>
  <c r="C20" i="12"/>
  <c r="B21" i="12"/>
  <c r="C21" i="12"/>
  <c r="B22" i="12"/>
  <c r="C22" i="12"/>
  <c r="B23" i="12"/>
  <c r="C23" i="12"/>
  <c r="B24" i="12"/>
  <c r="C24" i="12"/>
  <c r="B25" i="12"/>
  <c r="C25" i="12"/>
  <c r="B26" i="12"/>
  <c r="C26" i="12"/>
  <c r="B27" i="12"/>
  <c r="C27" i="12"/>
  <c r="B28" i="12"/>
  <c r="C28" i="12"/>
  <c r="B29" i="12"/>
  <c r="C29" i="12"/>
  <c r="B30" i="12"/>
  <c r="C30" i="12"/>
  <c r="B31" i="12"/>
  <c r="C31" i="12"/>
  <c r="B32" i="12"/>
  <c r="C32" i="12"/>
  <c r="B33" i="12"/>
  <c r="C33" i="12"/>
  <c r="B34" i="12"/>
  <c r="C34" i="12"/>
  <c r="B35" i="12"/>
  <c r="C35" i="12"/>
  <c r="B36" i="12"/>
  <c r="C36" i="12"/>
  <c r="B37" i="12"/>
  <c r="C37" i="12"/>
  <c r="B38" i="12"/>
  <c r="C38" i="12"/>
  <c r="B39" i="12"/>
  <c r="C39" i="12"/>
  <c r="B40" i="12"/>
  <c r="C40" i="12"/>
  <c r="B41" i="12"/>
  <c r="C41" i="12"/>
  <c r="B42" i="12"/>
  <c r="C42" i="12"/>
  <c r="B43" i="12"/>
  <c r="C43" i="12"/>
  <c r="B44" i="12"/>
  <c r="C44" i="12"/>
  <c r="B45" i="12"/>
  <c r="C45" i="12"/>
  <c r="B6" i="12"/>
  <c r="C6" i="12"/>
  <c r="A3" i="12"/>
  <c r="C4" i="4"/>
  <c r="A3" i="3"/>
  <c r="A4" i="3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A7" i="11" l="1"/>
  <c r="A8" i="11"/>
  <c r="A9" i="11"/>
  <c r="A10" i="11"/>
  <c r="A11" i="11"/>
  <c r="A12" i="11"/>
  <c r="A13" i="11"/>
  <c r="A14" i="11"/>
  <c r="A15" i="11"/>
  <c r="A16" i="11"/>
  <c r="A17" i="11"/>
  <c r="A18" i="11"/>
  <c r="A19" i="11"/>
  <c r="A20" i="11"/>
  <c r="A21" i="11"/>
  <c r="A22" i="11"/>
  <c r="A23" i="11"/>
  <c r="A24" i="11"/>
  <c r="A25" i="11"/>
  <c r="A26" i="11"/>
  <c r="A27" i="11"/>
  <c r="A28" i="11"/>
  <c r="A29" i="11"/>
  <c r="A30" i="11"/>
  <c r="A31" i="11"/>
  <c r="A32" i="11"/>
  <c r="A33" i="11"/>
  <c r="A34" i="11"/>
  <c r="A35" i="11"/>
  <c r="A36" i="11"/>
  <c r="A37" i="11"/>
  <c r="A38" i="11"/>
  <c r="A39" i="11"/>
  <c r="A40" i="11"/>
  <c r="A41" i="11"/>
  <c r="A42" i="11"/>
  <c r="A43" i="11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L3" i="3" l="1"/>
  <c r="AL4" i="3"/>
  <c r="AL5" i="3"/>
  <c r="AL6" i="3"/>
  <c r="AL7" i="3"/>
  <c r="AL8" i="3"/>
  <c r="AL9" i="3"/>
  <c r="AL10" i="3"/>
  <c r="AL11" i="3"/>
  <c r="AL12" i="3"/>
  <c r="AL13" i="3"/>
  <c r="AL14" i="3"/>
  <c r="AL15" i="3"/>
  <c r="AL16" i="3"/>
  <c r="AL17" i="3"/>
  <c r="AL18" i="3"/>
  <c r="AL19" i="3"/>
  <c r="AL20" i="3"/>
  <c r="AL21" i="3"/>
  <c r="AL22" i="3"/>
  <c r="AL23" i="3"/>
  <c r="AL24" i="3"/>
  <c r="AL25" i="3"/>
  <c r="AL26" i="3"/>
  <c r="AL27" i="3"/>
  <c r="AL28" i="3"/>
  <c r="AL29" i="3"/>
  <c r="AL30" i="3"/>
  <c r="AL31" i="3"/>
  <c r="AL32" i="3"/>
  <c r="AL33" i="3"/>
  <c r="AL34" i="3"/>
  <c r="AL35" i="3"/>
  <c r="AL36" i="3"/>
  <c r="AL37" i="3"/>
  <c r="AL38" i="3"/>
  <c r="AL39" i="3"/>
  <c r="AL40" i="3"/>
  <c r="AL41" i="3"/>
  <c r="X5" i="4"/>
  <c r="E7" i="12" s="1"/>
  <c r="X6" i="4"/>
  <c r="E8" i="12" s="1"/>
  <c r="X7" i="4"/>
  <c r="E9" i="12" s="1"/>
  <c r="X8" i="4"/>
  <c r="E10" i="12" s="1"/>
  <c r="X9" i="4"/>
  <c r="E11" i="12" s="1"/>
  <c r="X10" i="4"/>
  <c r="E12" i="12" s="1"/>
  <c r="X11" i="4"/>
  <c r="E13" i="12" s="1"/>
  <c r="X12" i="4"/>
  <c r="E14" i="12" s="1"/>
  <c r="X13" i="4"/>
  <c r="E15" i="12" s="1"/>
  <c r="X14" i="4"/>
  <c r="E16" i="12" s="1"/>
  <c r="X15" i="4"/>
  <c r="E17" i="12" s="1"/>
  <c r="X16" i="4"/>
  <c r="E18" i="12" s="1"/>
  <c r="X17" i="4"/>
  <c r="E19" i="12" s="1"/>
  <c r="X18" i="4"/>
  <c r="E20" i="12" s="1"/>
  <c r="X19" i="4"/>
  <c r="E21" i="12" s="1"/>
  <c r="X20" i="4"/>
  <c r="E22" i="12" s="1"/>
  <c r="X21" i="4"/>
  <c r="E23" i="12" s="1"/>
  <c r="X22" i="4"/>
  <c r="E24" i="12" s="1"/>
  <c r="X23" i="4"/>
  <c r="E25" i="12" s="1"/>
  <c r="X24" i="4"/>
  <c r="E26" i="12" s="1"/>
  <c r="X25" i="4"/>
  <c r="E27" i="12" s="1"/>
  <c r="X26" i="4"/>
  <c r="E28" i="12" s="1"/>
  <c r="X27" i="4"/>
  <c r="E29" i="12" s="1"/>
  <c r="X28" i="4"/>
  <c r="E30" i="12" s="1"/>
  <c r="X29" i="4"/>
  <c r="E31" i="12" s="1"/>
  <c r="X30" i="4"/>
  <c r="E32" i="12" s="1"/>
  <c r="X31" i="4"/>
  <c r="E33" i="12" s="1"/>
  <c r="X32" i="4"/>
  <c r="E34" i="12" s="1"/>
  <c r="X33" i="4"/>
  <c r="E35" i="12" s="1"/>
  <c r="X34" i="4"/>
  <c r="E36" i="12" s="1"/>
  <c r="X35" i="4"/>
  <c r="E37" i="12" s="1"/>
  <c r="X36" i="4"/>
  <c r="E38" i="12" s="1"/>
  <c r="X37" i="4"/>
  <c r="E39" i="12" s="1"/>
  <c r="X38" i="4"/>
  <c r="E40" i="12" s="1"/>
  <c r="X39" i="4"/>
  <c r="E41" i="12" s="1"/>
  <c r="X40" i="4"/>
  <c r="E42" i="12" s="1"/>
  <c r="X41" i="4"/>
  <c r="E43" i="12" s="1"/>
  <c r="X42" i="4"/>
  <c r="E44" i="12" s="1"/>
  <c r="X43" i="4"/>
  <c r="E45" i="12" s="1"/>
  <c r="X4" i="4"/>
  <c r="E6" i="12" s="1"/>
  <c r="U5" i="4"/>
  <c r="U6" i="4"/>
  <c r="U7" i="4"/>
  <c r="U8" i="4"/>
  <c r="U9" i="4"/>
  <c r="U10" i="4"/>
  <c r="U11" i="4"/>
  <c r="U12" i="4"/>
  <c r="U13" i="4"/>
  <c r="U14" i="4"/>
  <c r="U15" i="4"/>
  <c r="U16" i="4"/>
  <c r="U17" i="4"/>
  <c r="U18" i="4"/>
  <c r="U19" i="4"/>
  <c r="U20" i="4"/>
  <c r="U21" i="4"/>
  <c r="U22" i="4"/>
  <c r="U23" i="4"/>
  <c r="U24" i="4"/>
  <c r="U25" i="4"/>
  <c r="U26" i="4"/>
  <c r="U27" i="4"/>
  <c r="U28" i="4"/>
  <c r="U29" i="4"/>
  <c r="U30" i="4"/>
  <c r="U31" i="4"/>
  <c r="U32" i="4"/>
  <c r="U33" i="4"/>
  <c r="U34" i="4"/>
  <c r="U35" i="4"/>
  <c r="U36" i="4"/>
  <c r="U37" i="4"/>
  <c r="U38" i="4"/>
  <c r="U39" i="4"/>
  <c r="U40" i="4"/>
  <c r="U41" i="4"/>
  <c r="U42" i="4"/>
  <c r="U43" i="4"/>
  <c r="U4" i="4"/>
  <c r="AL2" i="3"/>
  <c r="G38" i="12" l="1"/>
  <c r="G45" i="12"/>
  <c r="G43" i="12"/>
  <c r="G39" i="12"/>
  <c r="G44" i="12"/>
  <c r="G42" i="12"/>
  <c r="G41" i="12"/>
  <c r="G37" i="12"/>
  <c r="G36" i="12"/>
  <c r="G40" i="12"/>
  <c r="G28" i="12"/>
  <c r="G35" i="12"/>
  <c r="G34" i="12"/>
  <c r="G33" i="12"/>
  <c r="G32" i="12"/>
  <c r="G31" i="12"/>
  <c r="G30" i="12"/>
  <c r="G29" i="12"/>
  <c r="G27" i="12"/>
  <c r="G26" i="12"/>
  <c r="G25" i="12"/>
  <c r="G24" i="12"/>
  <c r="G23" i="12"/>
  <c r="G22" i="12"/>
  <c r="G21" i="12"/>
  <c r="G20" i="12"/>
  <c r="G19" i="12"/>
  <c r="G18" i="12"/>
  <c r="G17" i="12"/>
  <c r="G16" i="12"/>
  <c r="G15" i="12"/>
  <c r="G14" i="12"/>
  <c r="G13" i="12"/>
  <c r="G12" i="12"/>
  <c r="G11" i="12"/>
  <c r="G10" i="12"/>
  <c r="G9" i="12"/>
  <c r="G8" i="12"/>
  <c r="G7" i="12"/>
  <c r="G6" i="12"/>
  <c r="O56" i="1"/>
  <c r="M47" i="1"/>
  <c r="M46" i="1"/>
  <c r="B33" i="1"/>
  <c r="M32" i="1"/>
  <c r="B32" i="1"/>
  <c r="B31" i="1"/>
  <c r="M28" i="1"/>
  <c r="M27" i="1"/>
  <c r="M16" i="1"/>
  <c r="M9" i="1"/>
  <c r="C43" i="11"/>
  <c r="B43" i="11"/>
  <c r="C42" i="11"/>
  <c r="B42" i="11"/>
  <c r="C41" i="11"/>
  <c r="B41" i="11"/>
  <c r="C40" i="11"/>
  <c r="B40" i="11"/>
  <c r="C39" i="11"/>
  <c r="B39" i="11"/>
  <c r="C38" i="11"/>
  <c r="B38" i="11"/>
  <c r="C37" i="11"/>
  <c r="B37" i="11"/>
  <c r="C36" i="11"/>
  <c r="B36" i="11"/>
  <c r="C35" i="11"/>
  <c r="B35" i="11"/>
  <c r="C34" i="11"/>
  <c r="B34" i="11"/>
  <c r="C33" i="11"/>
  <c r="B33" i="11"/>
  <c r="C32" i="11"/>
  <c r="B32" i="11"/>
  <c r="C31" i="11"/>
  <c r="B31" i="11"/>
  <c r="C30" i="11"/>
  <c r="B30" i="11"/>
  <c r="C29" i="11"/>
  <c r="B29" i="11"/>
  <c r="C28" i="11"/>
  <c r="B28" i="11"/>
  <c r="C27" i="11"/>
  <c r="B27" i="11"/>
  <c r="C26" i="11"/>
  <c r="B26" i="11"/>
  <c r="C25" i="11"/>
  <c r="B25" i="11"/>
  <c r="C24" i="11"/>
  <c r="B24" i="11"/>
  <c r="C23" i="11"/>
  <c r="B23" i="11"/>
  <c r="C22" i="11"/>
  <c r="B22" i="11"/>
  <c r="C21" i="11"/>
  <c r="B21" i="11"/>
  <c r="C20" i="11"/>
  <c r="B20" i="11"/>
  <c r="C19" i="11"/>
  <c r="B19" i="11"/>
  <c r="C18" i="11"/>
  <c r="B18" i="11"/>
  <c r="C17" i="11"/>
  <c r="B17" i="11"/>
  <c r="C16" i="11"/>
  <c r="B16" i="11"/>
  <c r="C15" i="11"/>
  <c r="B15" i="11"/>
  <c r="C14" i="11"/>
  <c r="B14" i="11"/>
  <c r="C13" i="11"/>
  <c r="B13" i="11"/>
  <c r="C12" i="11"/>
  <c r="B12" i="11"/>
  <c r="C11" i="11"/>
  <c r="B11" i="11"/>
  <c r="C10" i="11"/>
  <c r="B10" i="11"/>
  <c r="C9" i="11"/>
  <c r="B9" i="11"/>
  <c r="C8" i="11"/>
  <c r="B8" i="11"/>
  <c r="C7" i="11"/>
  <c r="B7" i="11"/>
  <c r="C6" i="11"/>
  <c r="B6" i="11"/>
  <c r="A6" i="11"/>
  <c r="C5" i="11"/>
  <c r="B5" i="11"/>
  <c r="A5" i="11"/>
  <c r="C4" i="11"/>
  <c r="B4" i="11"/>
  <c r="A4" i="11"/>
  <c r="T43" i="4"/>
  <c r="C43" i="4"/>
  <c r="B43" i="4"/>
  <c r="T42" i="4"/>
  <c r="C42" i="4"/>
  <c r="B42" i="4"/>
  <c r="T41" i="4"/>
  <c r="C41" i="4"/>
  <c r="B41" i="4"/>
  <c r="T40" i="4"/>
  <c r="C40" i="4"/>
  <c r="B40" i="4"/>
  <c r="T39" i="4"/>
  <c r="C39" i="4"/>
  <c r="B39" i="4"/>
  <c r="T38" i="4"/>
  <c r="C38" i="4"/>
  <c r="B38" i="4"/>
  <c r="T37" i="4"/>
  <c r="C37" i="4"/>
  <c r="B37" i="4"/>
  <c r="T36" i="4"/>
  <c r="C36" i="4"/>
  <c r="B36" i="4"/>
  <c r="T35" i="4"/>
  <c r="C35" i="4"/>
  <c r="B35" i="4"/>
  <c r="T34" i="4"/>
  <c r="C34" i="4"/>
  <c r="B34" i="4"/>
  <c r="T33" i="4"/>
  <c r="C33" i="4"/>
  <c r="B33" i="4"/>
  <c r="T32" i="4"/>
  <c r="C32" i="4"/>
  <c r="B32" i="4"/>
  <c r="T31" i="4"/>
  <c r="C31" i="4"/>
  <c r="B31" i="4"/>
  <c r="T30" i="4"/>
  <c r="C30" i="4"/>
  <c r="B30" i="4"/>
  <c r="T29" i="4"/>
  <c r="C29" i="4"/>
  <c r="B29" i="4"/>
  <c r="T28" i="4"/>
  <c r="C28" i="4"/>
  <c r="B28" i="4"/>
  <c r="T27" i="4"/>
  <c r="C27" i="4"/>
  <c r="B27" i="4"/>
  <c r="T26" i="4"/>
  <c r="C26" i="4"/>
  <c r="B26" i="4"/>
  <c r="T25" i="4"/>
  <c r="C25" i="4"/>
  <c r="B25" i="4"/>
  <c r="T24" i="4"/>
  <c r="C24" i="4"/>
  <c r="B24" i="4"/>
  <c r="T23" i="4"/>
  <c r="C23" i="4"/>
  <c r="B23" i="4"/>
  <c r="T22" i="4"/>
  <c r="C22" i="4"/>
  <c r="B22" i="4"/>
  <c r="T21" i="4"/>
  <c r="C21" i="4"/>
  <c r="B21" i="4"/>
  <c r="T20" i="4"/>
  <c r="C20" i="4"/>
  <c r="B20" i="4"/>
  <c r="T19" i="4"/>
  <c r="C19" i="4"/>
  <c r="B19" i="4"/>
  <c r="T18" i="4"/>
  <c r="C18" i="4"/>
  <c r="B18" i="4"/>
  <c r="T17" i="4"/>
  <c r="C17" i="4"/>
  <c r="B17" i="4"/>
  <c r="T16" i="4"/>
  <c r="C16" i="4"/>
  <c r="B16" i="4"/>
  <c r="T15" i="4"/>
  <c r="C15" i="4"/>
  <c r="B15" i="4"/>
  <c r="T14" i="4"/>
  <c r="C14" i="4"/>
  <c r="B14" i="4"/>
  <c r="T13" i="4"/>
  <c r="C13" i="4"/>
  <c r="B13" i="4"/>
  <c r="T12" i="4"/>
  <c r="C12" i="4"/>
  <c r="B12" i="4"/>
  <c r="T11" i="4"/>
  <c r="C11" i="4"/>
  <c r="B11" i="4"/>
  <c r="T10" i="4"/>
  <c r="C10" i="4"/>
  <c r="B10" i="4"/>
  <c r="T9" i="4"/>
  <c r="C9" i="4"/>
  <c r="B9" i="4"/>
  <c r="T8" i="4"/>
  <c r="C8" i="4"/>
  <c r="B8" i="4"/>
  <c r="T7" i="4"/>
  <c r="C7" i="4"/>
  <c r="B7" i="4"/>
  <c r="T6" i="4"/>
  <c r="C6" i="4"/>
  <c r="B6" i="4"/>
  <c r="T5" i="4"/>
  <c r="C5" i="4"/>
  <c r="B5" i="4"/>
  <c r="A5" i="4"/>
  <c r="T4" i="4"/>
  <c r="B4" i="4"/>
  <c r="A4" i="4"/>
  <c r="AK41" i="3"/>
  <c r="C41" i="3"/>
  <c r="B41" i="3"/>
  <c r="AK40" i="3"/>
  <c r="C40" i="3"/>
  <c r="B40" i="3"/>
  <c r="AK39" i="3"/>
  <c r="C39" i="3"/>
  <c r="B39" i="3"/>
  <c r="AK38" i="3"/>
  <c r="C38" i="3"/>
  <c r="B38" i="3"/>
  <c r="AK37" i="3"/>
  <c r="C37" i="3"/>
  <c r="B37" i="3"/>
  <c r="AK36" i="3"/>
  <c r="W38" i="4" s="1"/>
  <c r="D40" i="12" s="1"/>
  <c r="C36" i="3"/>
  <c r="B36" i="3"/>
  <c r="AK35" i="3"/>
  <c r="W37" i="4" s="1"/>
  <c r="D39" i="12" s="1"/>
  <c r="C35" i="3"/>
  <c r="B35" i="3"/>
  <c r="AK34" i="3"/>
  <c r="C34" i="3"/>
  <c r="B34" i="3"/>
  <c r="AK33" i="3"/>
  <c r="C33" i="3"/>
  <c r="B33" i="3"/>
  <c r="AK32" i="3"/>
  <c r="C32" i="3"/>
  <c r="B32" i="3"/>
  <c r="AK31" i="3"/>
  <c r="C31" i="3"/>
  <c r="B31" i="3"/>
  <c r="AK30" i="3"/>
  <c r="C30" i="3"/>
  <c r="B30" i="3"/>
  <c r="AK29" i="3"/>
  <c r="C29" i="3"/>
  <c r="B29" i="3"/>
  <c r="AK28" i="3"/>
  <c r="W30" i="4" s="1"/>
  <c r="D32" i="12" s="1"/>
  <c r="C28" i="3"/>
  <c r="B28" i="3"/>
  <c r="AK27" i="3"/>
  <c r="W29" i="4" s="1"/>
  <c r="D31" i="12" s="1"/>
  <c r="C27" i="3"/>
  <c r="B27" i="3"/>
  <c r="AK26" i="3"/>
  <c r="C26" i="3"/>
  <c r="B26" i="3"/>
  <c r="AK25" i="3"/>
  <c r="C25" i="3"/>
  <c r="B25" i="3"/>
  <c r="AK24" i="3"/>
  <c r="C24" i="3"/>
  <c r="B24" i="3"/>
  <c r="AK23" i="3"/>
  <c r="C23" i="3"/>
  <c r="B23" i="3"/>
  <c r="AK22" i="3"/>
  <c r="C22" i="3"/>
  <c r="B22" i="3"/>
  <c r="AK21" i="3"/>
  <c r="C21" i="3"/>
  <c r="B21" i="3"/>
  <c r="AK20" i="3"/>
  <c r="W22" i="4" s="1"/>
  <c r="D24" i="12" s="1"/>
  <c r="C20" i="3"/>
  <c r="B20" i="3"/>
  <c r="AK19" i="3"/>
  <c r="W21" i="4" s="1"/>
  <c r="D23" i="12" s="1"/>
  <c r="C19" i="3"/>
  <c r="B19" i="3"/>
  <c r="AK18" i="3"/>
  <c r="C18" i="3"/>
  <c r="B18" i="3"/>
  <c r="AK17" i="3"/>
  <c r="C17" i="3"/>
  <c r="B17" i="3"/>
  <c r="AK16" i="3"/>
  <c r="C16" i="3"/>
  <c r="B16" i="3"/>
  <c r="AK15" i="3"/>
  <c r="C15" i="3"/>
  <c r="B15" i="3"/>
  <c r="AK14" i="3"/>
  <c r="C14" i="3"/>
  <c r="B14" i="3"/>
  <c r="AK13" i="3"/>
  <c r="C13" i="3"/>
  <c r="B13" i="3"/>
  <c r="AK12" i="3"/>
  <c r="W14" i="4" s="1"/>
  <c r="D16" i="12" s="1"/>
  <c r="C12" i="3"/>
  <c r="B12" i="3"/>
  <c r="AK11" i="3"/>
  <c r="W13" i="4" s="1"/>
  <c r="D15" i="12" s="1"/>
  <c r="C11" i="3"/>
  <c r="B11" i="3"/>
  <c r="AK10" i="3"/>
  <c r="C10" i="3"/>
  <c r="B10" i="3"/>
  <c r="AK9" i="3"/>
  <c r="C9" i="3"/>
  <c r="B9" i="3"/>
  <c r="AK8" i="3"/>
  <c r="C8" i="3"/>
  <c r="B8" i="3"/>
  <c r="AK7" i="3"/>
  <c r="C7" i="3"/>
  <c r="B7" i="3"/>
  <c r="AK6" i="3"/>
  <c r="C6" i="3"/>
  <c r="B6" i="3"/>
  <c r="AK5" i="3"/>
  <c r="C5" i="3"/>
  <c r="B5" i="3"/>
  <c r="AK4" i="3"/>
  <c r="W6" i="4" s="1"/>
  <c r="D8" i="12" s="1"/>
  <c r="C4" i="3"/>
  <c r="B4" i="3"/>
  <c r="AK3" i="3"/>
  <c r="C3" i="3"/>
  <c r="B3" i="3"/>
  <c r="AK2" i="3"/>
  <c r="C2" i="3"/>
  <c r="B2" i="3"/>
  <c r="A2" i="3"/>
  <c r="B7" i="8"/>
  <c r="K3" i="1" s="1"/>
  <c r="B4" i="8"/>
  <c r="M3" i="1" s="1"/>
  <c r="W17" i="4" l="1"/>
  <c r="D19" i="12" s="1"/>
  <c r="W25" i="4"/>
  <c r="D27" i="12" s="1"/>
  <c r="W33" i="4"/>
  <c r="D35" i="12" s="1"/>
  <c r="W8" i="4"/>
  <c r="D10" i="12" s="1"/>
  <c r="W16" i="4"/>
  <c r="D18" i="12" s="1"/>
  <c r="W24" i="4"/>
  <c r="D26" i="12" s="1"/>
  <c r="W32" i="4"/>
  <c r="D34" i="12" s="1"/>
  <c r="W40" i="4"/>
  <c r="D42" i="12" s="1"/>
  <c r="N10" i="1"/>
  <c r="M10" i="1" s="1"/>
  <c r="B1" i="1"/>
  <c r="C28" i="1"/>
  <c r="B28" i="1" s="1"/>
  <c r="W41" i="4"/>
  <c r="D43" i="12" s="1"/>
  <c r="D43" i="1"/>
  <c r="W11" i="4"/>
  <c r="D13" i="12" s="1"/>
  <c r="W19" i="4"/>
  <c r="D21" i="12" s="1"/>
  <c r="W27" i="4"/>
  <c r="D29" i="12" s="1"/>
  <c r="W35" i="4"/>
  <c r="D37" i="12" s="1"/>
  <c r="W43" i="4"/>
  <c r="D45" i="12" s="1"/>
  <c r="W10" i="4"/>
  <c r="D12" i="12" s="1"/>
  <c r="W18" i="4"/>
  <c r="D20" i="12" s="1"/>
  <c r="W26" i="4"/>
  <c r="D28" i="12" s="1"/>
  <c r="W34" i="4"/>
  <c r="D36" i="12" s="1"/>
  <c r="W42" i="4"/>
  <c r="D44" i="12" s="1"/>
  <c r="W28" i="4"/>
  <c r="D30" i="12" s="1"/>
  <c r="W36" i="4"/>
  <c r="D38" i="12" s="1"/>
  <c r="K41" i="1"/>
  <c r="D38" i="1"/>
  <c r="D41" i="1"/>
  <c r="B41" i="1"/>
  <c r="B38" i="1"/>
  <c r="K38" i="1"/>
  <c r="W12" i="4"/>
  <c r="D14" i="12" s="1"/>
  <c r="W20" i="4"/>
  <c r="D22" i="12" s="1"/>
  <c r="W7" i="4"/>
  <c r="D9" i="12" s="1"/>
  <c r="W15" i="4"/>
  <c r="D17" i="12" s="1"/>
  <c r="W23" i="4"/>
  <c r="D25" i="12" s="1"/>
  <c r="W31" i="4"/>
  <c r="D33" i="12" s="1"/>
  <c r="W39" i="4"/>
  <c r="D41" i="12" s="1"/>
  <c r="W9" i="4"/>
  <c r="D11" i="12" s="1"/>
  <c r="W5" i="4"/>
  <c r="D7" i="12" s="1"/>
  <c r="W4" i="4"/>
  <c r="B34" i="1"/>
  <c r="C19" i="1"/>
  <c r="B19" i="1" s="1"/>
  <c r="C10" i="1"/>
  <c r="B10" i="1" s="1"/>
  <c r="C21" i="1"/>
  <c r="B21" i="1" s="1"/>
  <c r="B27" i="1"/>
  <c r="C18" i="1"/>
  <c r="B18" i="1" s="1"/>
  <c r="C15" i="1"/>
  <c r="B15" i="1" s="1"/>
  <c r="C26" i="1"/>
  <c r="B26" i="1" s="1"/>
  <c r="C17" i="1"/>
  <c r="B17" i="1" s="1"/>
  <c r="C25" i="1"/>
  <c r="B25" i="1" s="1"/>
  <c r="C11" i="1"/>
  <c r="B11" i="1" s="1"/>
  <c r="C24" i="1"/>
  <c r="B24" i="1" s="1"/>
  <c r="C14" i="1"/>
  <c r="B14" i="1" s="1"/>
  <c r="C23" i="1"/>
  <c r="B23" i="1" s="1"/>
  <c r="C13" i="1"/>
  <c r="B13" i="1" s="1"/>
  <c r="C12" i="1"/>
  <c r="B12" i="1" s="1"/>
  <c r="C20" i="1"/>
  <c r="B20" i="1" s="1"/>
  <c r="N48" i="1"/>
  <c r="M43" i="1"/>
  <c r="N35" i="1"/>
  <c r="M35" i="1" s="1"/>
  <c r="N24" i="1"/>
  <c r="M24" i="1" s="1"/>
  <c r="N15" i="1"/>
  <c r="M15" i="1" s="1"/>
  <c r="M42" i="1"/>
  <c r="N34" i="1"/>
  <c r="M34" i="1" s="1"/>
  <c r="N23" i="1"/>
  <c r="M23" i="1" s="1"/>
  <c r="N14" i="1"/>
  <c r="M14" i="1" s="1"/>
  <c r="M41" i="1"/>
  <c r="N33" i="1"/>
  <c r="M33" i="1" s="1"/>
  <c r="N22" i="1"/>
  <c r="M22" i="1" s="1"/>
  <c r="N13" i="1"/>
  <c r="M13" i="1" s="1"/>
  <c r="N30" i="1"/>
  <c r="M30" i="1" s="1"/>
  <c r="M40" i="1"/>
  <c r="N31" i="1"/>
  <c r="M31" i="1" s="1"/>
  <c r="N21" i="1"/>
  <c r="M21" i="1" s="1"/>
  <c r="N12" i="1"/>
  <c r="M12" i="1" s="1"/>
  <c r="N39" i="1"/>
  <c r="M39" i="1" s="1"/>
  <c r="N20" i="1"/>
  <c r="M20" i="1" s="1"/>
  <c r="N38" i="1"/>
  <c r="M38" i="1" s="1"/>
  <c r="N29" i="1"/>
  <c r="M29" i="1" s="1"/>
  <c r="N19" i="1"/>
  <c r="M19" i="1" s="1"/>
  <c r="N26" i="1"/>
  <c r="M26" i="1" s="1"/>
  <c r="N18" i="1"/>
  <c r="M18" i="1" s="1"/>
  <c r="N36" i="1"/>
  <c r="M36" i="1" s="1"/>
  <c r="N25" i="1"/>
  <c r="M25" i="1" s="1"/>
  <c r="N17" i="1"/>
  <c r="M17" i="1" s="1"/>
  <c r="N45" i="1"/>
  <c r="M45" i="1" s="1"/>
  <c r="N37" i="1"/>
  <c r="M37" i="1" s="1"/>
  <c r="N11" i="1"/>
  <c r="M11" i="1" s="1"/>
  <c r="N44" i="1"/>
  <c r="M44" i="1" s="1"/>
  <c r="B46" i="1"/>
  <c r="O48" i="1"/>
  <c r="K43" i="1" l="1"/>
  <c r="D6" i="12"/>
  <c r="Y40" i="4" a="1"/>
  <c r="Y40" i="4" s="1"/>
  <c r="F42" i="12" s="1"/>
  <c r="Y38" i="4" a="1"/>
  <c r="Y38" i="4" s="1"/>
  <c r="F40" i="12" s="1"/>
  <c r="Y27" i="4" a="1"/>
  <c r="Y27" i="4" s="1"/>
  <c r="F29" i="12" s="1"/>
  <c r="Y19" i="4" a="1"/>
  <c r="Y19" i="4" s="1"/>
  <c r="F21" i="12" s="1"/>
  <c r="Y13" i="4" a="1"/>
  <c r="Y13" i="4" s="1"/>
  <c r="F15" i="12" s="1"/>
  <c r="Y35" i="4" a="1"/>
  <c r="Y35" i="4" s="1"/>
  <c r="F37" i="12" s="1"/>
  <c r="Y42" i="4" a="1"/>
  <c r="Y42" i="4" s="1"/>
  <c r="F44" i="12" s="1"/>
  <c r="Y26" i="4" a="1"/>
  <c r="Y26" i="4" s="1"/>
  <c r="F28" i="12" s="1"/>
  <c r="Y30" i="4" a="1"/>
  <c r="Y30" i="4" s="1"/>
  <c r="F32" i="12" s="1"/>
  <c r="Y37" i="4" a="1"/>
  <c r="Y37" i="4" s="1"/>
  <c r="F39" i="12" s="1"/>
  <c r="Y8" i="4" a="1"/>
  <c r="Y8" i="4" s="1"/>
  <c r="F10" i="12" s="1"/>
  <c r="Y14" i="4" a="1"/>
  <c r="Y14" i="4" s="1"/>
  <c r="F16" i="12" s="1"/>
  <c r="Y9" i="4" a="1"/>
  <c r="Y9" i="4" s="1"/>
  <c r="F11" i="12" s="1"/>
  <c r="Y10" i="4" a="1"/>
  <c r="Y10" i="4" s="1"/>
  <c r="F12" i="12" s="1"/>
  <c r="Y17" i="4" a="1"/>
  <c r="Y17" i="4" s="1"/>
  <c r="F19" i="12" s="1"/>
  <c r="Y34" i="4" a="1"/>
  <c r="Y34" i="4" s="1"/>
  <c r="F36" i="12" s="1"/>
  <c r="Y20" i="4" a="1"/>
  <c r="Y20" i="4" s="1"/>
  <c r="F22" i="12" s="1"/>
  <c r="Y25" i="4" a="1"/>
  <c r="Y25" i="4" s="1"/>
  <c r="F27" i="12" s="1"/>
  <c r="Y18" i="4" a="1"/>
  <c r="Y18" i="4" s="1"/>
  <c r="F20" i="12" s="1"/>
  <c r="Y15" i="4" a="1"/>
  <c r="Y15" i="4" s="1"/>
  <c r="F17" i="12" s="1"/>
  <c r="Y29" i="4" a="1"/>
  <c r="Y29" i="4" s="1"/>
  <c r="F31" i="12" s="1"/>
  <c r="Y33" i="4" a="1"/>
  <c r="Y33" i="4" s="1"/>
  <c r="F35" i="12" s="1"/>
  <c r="Y41" i="4" a="1"/>
  <c r="Y41" i="4" s="1"/>
  <c r="F43" i="12" s="1"/>
  <c r="Y24" i="4" a="1"/>
  <c r="Y24" i="4" s="1"/>
  <c r="F26" i="12" s="1"/>
  <c r="Y6" i="4" a="1"/>
  <c r="Y6" i="4" s="1"/>
  <c r="F8" i="12" s="1"/>
  <c r="Y28" i="4" a="1"/>
  <c r="Y28" i="4" s="1"/>
  <c r="F30" i="12" s="1"/>
  <c r="Y16" i="4" a="1"/>
  <c r="Y16" i="4" s="1"/>
  <c r="F18" i="12" s="1"/>
  <c r="Y43" i="4" a="1"/>
  <c r="Y43" i="4" s="1"/>
  <c r="F45" i="12" s="1"/>
  <c r="Y21" i="4" a="1"/>
  <c r="Y21" i="4" s="1"/>
  <c r="F23" i="12" s="1"/>
  <c r="Y7" i="4" a="1"/>
  <c r="Y7" i="4" s="1"/>
  <c r="F9" i="12" s="1"/>
  <c r="Y31" i="4" a="1"/>
  <c r="Y31" i="4" s="1"/>
  <c r="F33" i="12" s="1"/>
  <c r="Y36" i="4" a="1"/>
  <c r="Y36" i="4" s="1"/>
  <c r="F38" i="12" s="1"/>
  <c r="Y5" i="4" a="1"/>
  <c r="Y5" i="4" s="1"/>
  <c r="F7" i="12" s="1"/>
  <c r="Y4" i="4" a="1"/>
  <c r="Y4" i="4" s="1"/>
  <c r="F6" i="12" s="1"/>
  <c r="Y12" i="4" a="1"/>
  <c r="Y12" i="4" s="1"/>
  <c r="F14" i="12" s="1"/>
  <c r="Y22" i="4" a="1"/>
  <c r="Y22" i="4" s="1"/>
  <c r="F24" i="12" s="1"/>
  <c r="Y39" i="4" a="1"/>
  <c r="Y39" i="4" s="1"/>
  <c r="F41" i="12" s="1"/>
  <c r="Y32" i="4" a="1"/>
  <c r="Y32" i="4" s="1"/>
  <c r="F34" i="12" s="1"/>
  <c r="Y23" i="4" a="1"/>
  <c r="Y23" i="4" s="1"/>
  <c r="F25" i="12" s="1"/>
  <c r="Y11" i="4" a="1"/>
  <c r="Y11" i="4" s="1"/>
  <c r="F13" i="12" s="1"/>
  <c r="B43" i="1" l="1"/>
</calcChain>
</file>

<file path=xl/sharedStrings.xml><?xml version="1.0" encoding="utf-8"?>
<sst xmlns="http://schemas.openxmlformats.org/spreadsheetml/2006/main" count="482" uniqueCount="340">
  <si>
    <t>مسـلسـل</t>
  </si>
  <si>
    <t>الدرجة المكتسبة</t>
  </si>
  <si>
    <t>المواد الشفهية</t>
  </si>
  <si>
    <t>المواد التحريرية</t>
  </si>
  <si>
    <t>كتابة</t>
  </si>
  <si>
    <t>رقم</t>
  </si>
  <si>
    <t xml:space="preserve"> النحو</t>
  </si>
  <si>
    <t>التفسير</t>
  </si>
  <si>
    <t xml:space="preserve"> الصرف</t>
  </si>
  <si>
    <t>الحديث</t>
  </si>
  <si>
    <t xml:space="preserve"> المطالعة</t>
  </si>
  <si>
    <t>مصطلح الحديث</t>
  </si>
  <si>
    <t xml:space="preserve"> النصوص الأدبية</t>
  </si>
  <si>
    <t>الفقه</t>
  </si>
  <si>
    <t xml:space="preserve"> المحادثة العربية</t>
  </si>
  <si>
    <t>علم الفرائض</t>
  </si>
  <si>
    <t xml:space="preserve"> حفط القرآن</t>
  </si>
  <si>
    <t>المطالعة</t>
  </si>
  <si>
    <t>النصوص الأدبية</t>
  </si>
  <si>
    <t xml:space="preserve"> الأدعية اليومية</t>
  </si>
  <si>
    <t>البلاغة</t>
  </si>
  <si>
    <t xml:space="preserve"> فتح القريب</t>
  </si>
  <si>
    <t xml:space="preserve"> فتح المعين</t>
  </si>
  <si>
    <t>الإملاء</t>
  </si>
  <si>
    <t xml:space="preserve"> العمريطي</t>
  </si>
  <si>
    <t xml:space="preserve"> الفية ابن مالك</t>
  </si>
  <si>
    <t>التربية والتعليم</t>
  </si>
  <si>
    <t>الجملة</t>
  </si>
  <si>
    <t xml:space="preserve"> التربية العملية</t>
  </si>
  <si>
    <t>روح المعهد</t>
  </si>
  <si>
    <t>الخطابة</t>
  </si>
  <si>
    <t>البيان</t>
  </si>
  <si>
    <t>المواظبة</t>
  </si>
  <si>
    <t>السلوك</t>
  </si>
  <si>
    <t>النظافة</t>
  </si>
  <si>
    <t>أيام الغياب</t>
  </si>
  <si>
    <t> Fisika</t>
  </si>
  <si>
    <t xml:space="preserve">  لآخر</t>
  </si>
  <si>
    <t xml:space="preserve">  لاسـتئذان</t>
  </si>
  <si>
    <t xml:space="preserve">  لمرض</t>
  </si>
  <si>
    <t> Biologi</t>
  </si>
  <si>
    <t>مستوى التفوق</t>
  </si>
  <si>
    <t>التقدير العام</t>
  </si>
  <si>
    <t> Kimia</t>
  </si>
  <si>
    <t> Geografi</t>
  </si>
  <si>
    <t>النقد</t>
  </si>
  <si>
    <t> Sosiologi</t>
  </si>
  <si>
    <t> Ekonomi</t>
  </si>
  <si>
    <t> Sej. Umum</t>
  </si>
  <si>
    <t>تحريرا بسـيرانج في :</t>
  </si>
  <si>
    <t xml:space="preserve">   يعتمد عليه, </t>
  </si>
  <si>
    <t>ولي الأمر</t>
  </si>
  <si>
    <t>ولي الفصل</t>
  </si>
  <si>
    <t xml:space="preserve"> كمبيوتر</t>
  </si>
  <si>
    <t>No Ujian</t>
  </si>
  <si>
    <t>Nama Lengkap</t>
  </si>
  <si>
    <t>اصول الفقه</t>
  </si>
  <si>
    <t>الديانة</t>
  </si>
  <si>
    <t>تاريخ التشريع</t>
  </si>
  <si>
    <t>التاريخ الإسلام</t>
  </si>
  <si>
    <t>التعبير التحريري</t>
  </si>
  <si>
    <t>تمرين اللغة</t>
  </si>
  <si>
    <t>النحو</t>
  </si>
  <si>
    <t>الصرف</t>
  </si>
  <si>
    <t>الخط</t>
  </si>
  <si>
    <t>B. Inggris</t>
  </si>
  <si>
    <t>Conversation</t>
  </si>
  <si>
    <t>B. Indonesia</t>
  </si>
  <si>
    <t>Matematika</t>
  </si>
  <si>
    <t>Fisika</t>
  </si>
  <si>
    <t>Biologi</t>
  </si>
  <si>
    <t>Kimia</t>
  </si>
  <si>
    <t>Geografi</t>
  </si>
  <si>
    <t>Sosiologi</t>
  </si>
  <si>
    <t>Ekonomi</t>
  </si>
  <si>
    <t>PPKN</t>
  </si>
  <si>
    <t>No</t>
  </si>
  <si>
    <t>Sjrh. Indo</t>
  </si>
  <si>
    <t>Jumlah Nilai</t>
  </si>
  <si>
    <t>الانشاء</t>
  </si>
  <si>
    <t>المحادثة العربية</t>
  </si>
  <si>
    <t>اللغة العربية</t>
  </si>
  <si>
    <t>اللغة الانجليزية</t>
  </si>
  <si>
    <t>المواد الفقهية</t>
  </si>
  <si>
    <t>ايام الغيابة</t>
  </si>
  <si>
    <t>حفظ القرآن</t>
  </si>
  <si>
    <t>الأدعيه اليومية</t>
  </si>
  <si>
    <t>Grammar</t>
  </si>
  <si>
    <t>Structure</t>
  </si>
  <si>
    <t>Vocabularies</t>
  </si>
  <si>
    <t>مستوي التفوق</t>
  </si>
  <si>
    <t>Akhlak</t>
  </si>
  <si>
    <t> Sej. Indonesia</t>
  </si>
  <si>
    <t>السلك</t>
  </si>
  <si>
    <t>لاستذان</t>
  </si>
  <si>
    <t>لآخر</t>
  </si>
  <si>
    <t>لمرض</t>
  </si>
  <si>
    <t xml:space="preserve"> </t>
  </si>
  <si>
    <t>HALAMAN</t>
  </si>
  <si>
    <t>Rata-Rata</t>
  </si>
  <si>
    <t xml:space="preserve"> علم التجويد</t>
  </si>
  <si>
    <t xml:space="preserve"> التفسير</t>
  </si>
  <si>
    <t xml:space="preserve"> الحديث</t>
  </si>
  <si>
    <t xml:space="preserve"> مصطلح الحديث</t>
  </si>
  <si>
    <t xml:space="preserve"> الفقه</t>
  </si>
  <si>
    <t xml:space="preserve"> أصول الفقه</t>
  </si>
  <si>
    <t xml:space="preserve"> علم الفرائض</t>
  </si>
  <si>
    <t xml:space="preserve"> أصول الدين \ التوحيد</t>
  </si>
  <si>
    <t xml:space="preserve"> الديانة\الأديان</t>
  </si>
  <si>
    <t xml:space="preserve"> تاريخ التشريع الإسلامي</t>
  </si>
  <si>
    <t xml:space="preserve"> تاريخ الإسلام</t>
  </si>
  <si>
    <t xml:space="preserve"> الإنشاء \ التعبير التحريري</t>
  </si>
  <si>
    <t xml:space="preserve"> تمرين اللغة العربية</t>
  </si>
  <si>
    <t xml:space="preserve"> النحو والتطبيق</t>
  </si>
  <si>
    <t xml:space="preserve"> الصرف والتطبيق</t>
  </si>
  <si>
    <t xml:space="preserve"> البلاغة</t>
  </si>
  <si>
    <t xml:space="preserve"> علم المنطق</t>
  </si>
  <si>
    <t xml:space="preserve"> تا. أدب اللغة</t>
  </si>
  <si>
    <t xml:space="preserve"> الإملاء</t>
  </si>
  <si>
    <t xml:space="preserve"> الخط العربي</t>
  </si>
  <si>
    <t xml:space="preserve"> التربية والتعليم</t>
  </si>
  <si>
    <t xml:space="preserve"> روح المعهد</t>
  </si>
  <si>
    <t xml:space="preserve"> الخطابة</t>
  </si>
  <si>
    <t xml:space="preserve"> الإنجليزية</t>
  </si>
  <si>
    <t xml:space="preserve"> الإندونيسية</t>
  </si>
  <si>
    <t xml:space="preserve"> الرياضية</t>
  </si>
  <si>
    <t xml:space="preserve"> الفيزياء</t>
  </si>
  <si>
    <t xml:space="preserve"> البيولوجيا</t>
  </si>
  <si>
    <t xml:space="preserve"> الكيمياء</t>
  </si>
  <si>
    <t xml:space="preserve"> الجغرافيا</t>
  </si>
  <si>
    <t xml:space="preserve"> سوسيولوجيا</t>
  </si>
  <si>
    <t xml:space="preserve"> الإقتصادية</t>
  </si>
  <si>
    <t xml:space="preserve"> التربية الوطنية</t>
  </si>
  <si>
    <t xml:space="preserve"> تاريخ إندونيسيا</t>
  </si>
  <si>
    <t xml:space="preserve"> تاريخ العام</t>
  </si>
  <si>
    <t xml:space="preserve"> PPKN</t>
  </si>
  <si>
    <t xml:space="preserve"> Komputer</t>
  </si>
  <si>
    <t xml:space="preserve"> Bhs. Indonesia</t>
  </si>
  <si>
    <t xml:space="preserve"> Matematika</t>
  </si>
  <si>
    <t xml:space="preserve"> Bhs. Inggris</t>
  </si>
  <si>
    <t xml:space="preserve"> المواد الفقهية</t>
  </si>
  <si>
    <t xml:space="preserve"> كتب التراث</t>
  </si>
  <si>
    <t xml:space="preserve">   اللغة العربية</t>
  </si>
  <si>
    <t xml:space="preserve"> اللغة الإنجليزية</t>
  </si>
  <si>
    <t xml:space="preserve"> الإنشاء \ التعبير الشفهي</t>
  </si>
  <si>
    <t>Nilai Rata2</t>
  </si>
  <si>
    <t>NAMA WALI KELAS</t>
  </si>
  <si>
    <t>KELAS</t>
  </si>
  <si>
    <t>SEMESTER</t>
  </si>
  <si>
    <t>TAHUN PELAJARAN</t>
  </si>
  <si>
    <t>TANGGAL HIJRIYAH</t>
  </si>
  <si>
    <t>TANGGAL MILADIYAH</t>
  </si>
  <si>
    <t>Awal</t>
  </si>
  <si>
    <t>Akhir</t>
  </si>
  <si>
    <t xml:space="preserve">الصف </t>
  </si>
  <si>
    <t>:</t>
  </si>
  <si>
    <t>العام الدراسي</t>
  </si>
  <si>
    <t>تحريرا بسـيرانج في</t>
  </si>
  <si>
    <t>( Tahun Pelajaran )</t>
  </si>
  <si>
    <t>( Kelas )</t>
  </si>
  <si>
    <t>( Tanggal Rapot )</t>
  </si>
  <si>
    <t xml:space="preserve">مدير المدرسة   </t>
  </si>
  <si>
    <t xml:space="preserve"> مدير المدرسة   </t>
  </si>
  <si>
    <t xml:space="preserve"> ولي الفصل</t>
  </si>
  <si>
    <t>( Nama Kepala Sekolah )</t>
  </si>
  <si>
    <t>( Nama Wali Kelas )</t>
  </si>
  <si>
    <t>الفصل الدراسي</t>
  </si>
  <si>
    <t>( Semester )</t>
  </si>
  <si>
    <t>Nama</t>
  </si>
  <si>
    <t>No Exam</t>
  </si>
  <si>
    <t>Keterangan</t>
  </si>
  <si>
    <t>Nilai Rata-Rata</t>
  </si>
  <si>
    <t>Peringkat</t>
  </si>
  <si>
    <t>REKAP NILAI UJIAN</t>
  </si>
  <si>
    <t>IDENTITAS RAPOT</t>
  </si>
  <si>
    <t>Nilai Keseluruhan</t>
  </si>
  <si>
    <t>Biodata</t>
  </si>
  <si>
    <t>Nilai Ujian Syafahi</t>
  </si>
  <si>
    <t>Catatan Wali Kelas Untuk Siswa</t>
  </si>
  <si>
    <t>الملاحظة</t>
  </si>
  <si>
    <t>Grammer</t>
  </si>
  <si>
    <t xml:space="preserve"> التجويد</t>
  </si>
  <si>
    <t xml:space="preserve"> قراءة القرآن</t>
  </si>
  <si>
    <t>Praktik Sholat</t>
  </si>
  <si>
    <t xml:space="preserve"> الملاحظة</t>
  </si>
  <si>
    <t xml:space="preserve"> اثنين</t>
  </si>
  <si>
    <t xml:space="preserve"> اثنين و واحد</t>
  </si>
  <si>
    <t xml:space="preserve"> اثنين و اثنين</t>
  </si>
  <si>
    <t xml:space="preserve"> اثنين و ثلاث</t>
  </si>
  <si>
    <t xml:space="preserve"> اثنين و اربع</t>
  </si>
  <si>
    <t xml:space="preserve"> اثنين و نصف</t>
  </si>
  <si>
    <t xml:space="preserve"> اثنين و ست</t>
  </si>
  <si>
    <t xml:space="preserve"> اثنين و سبع</t>
  </si>
  <si>
    <t xml:space="preserve"> اثنين و ثمان</t>
  </si>
  <si>
    <t xml:space="preserve"> اثنين و تسع</t>
  </si>
  <si>
    <t xml:space="preserve"> ثلاث</t>
  </si>
  <si>
    <t xml:space="preserve"> ثلاث و واحد</t>
  </si>
  <si>
    <t xml:space="preserve"> ثلاث و اثنين</t>
  </si>
  <si>
    <t xml:space="preserve"> ثلاث و ثلاث</t>
  </si>
  <si>
    <t xml:space="preserve"> ثلاث و اربع</t>
  </si>
  <si>
    <t xml:space="preserve"> ثلاث و نصف</t>
  </si>
  <si>
    <t xml:space="preserve"> ثلاث و ست</t>
  </si>
  <si>
    <t xml:space="preserve"> ثلاث و سبع</t>
  </si>
  <si>
    <t xml:space="preserve"> ثلاث و ثمان</t>
  </si>
  <si>
    <t xml:space="preserve"> ثلاث و تسع</t>
  </si>
  <si>
    <t xml:space="preserve"> اربع</t>
  </si>
  <si>
    <t xml:space="preserve"> اربع و واحد</t>
  </si>
  <si>
    <t xml:space="preserve"> اربع و اثنين</t>
  </si>
  <si>
    <t xml:space="preserve"> اربع و ثلاث</t>
  </si>
  <si>
    <t xml:space="preserve"> اربع و اربع</t>
  </si>
  <si>
    <t xml:space="preserve"> اربع و نصف</t>
  </si>
  <si>
    <t xml:space="preserve"> اربع و ست</t>
  </si>
  <si>
    <t xml:space="preserve"> اربع و سبع</t>
  </si>
  <si>
    <t xml:space="preserve"> اربع و ثمان</t>
  </si>
  <si>
    <t xml:space="preserve"> اربع و تسع</t>
  </si>
  <si>
    <t xml:space="preserve"> خمس</t>
  </si>
  <si>
    <t xml:space="preserve"> خمس و واحد</t>
  </si>
  <si>
    <t xml:space="preserve"> خمس و اثنين</t>
  </si>
  <si>
    <t xml:space="preserve"> خمس و ثلاث</t>
  </si>
  <si>
    <t xml:space="preserve"> خمس و اربع</t>
  </si>
  <si>
    <t xml:space="preserve"> خمس و نصف</t>
  </si>
  <si>
    <t xml:space="preserve"> خمس و ست</t>
  </si>
  <si>
    <t xml:space="preserve"> خمس و سبع</t>
  </si>
  <si>
    <t xml:space="preserve"> خمس و ثمان</t>
  </si>
  <si>
    <t xml:space="preserve"> خمس و تسع</t>
  </si>
  <si>
    <t xml:space="preserve"> ستّ</t>
  </si>
  <si>
    <t xml:space="preserve"> ست و واحد</t>
  </si>
  <si>
    <t xml:space="preserve"> ست و اثنين</t>
  </si>
  <si>
    <t xml:space="preserve"> ست و ثلاث</t>
  </si>
  <si>
    <t xml:space="preserve"> ست و اربع</t>
  </si>
  <si>
    <t xml:space="preserve"> ست و نصف</t>
  </si>
  <si>
    <t xml:space="preserve"> ست و ست</t>
  </si>
  <si>
    <t xml:space="preserve"> ست و سبع</t>
  </si>
  <si>
    <t xml:space="preserve"> ست و ثمان</t>
  </si>
  <si>
    <t xml:space="preserve"> ست و تسع</t>
  </si>
  <si>
    <t xml:space="preserve"> سبع</t>
  </si>
  <si>
    <t xml:space="preserve"> سبع و واحد</t>
  </si>
  <si>
    <t xml:space="preserve"> سبع و اثنين</t>
  </si>
  <si>
    <t xml:space="preserve"> سبع و ثلاث</t>
  </si>
  <si>
    <t xml:space="preserve"> سبع و اربع</t>
  </si>
  <si>
    <t xml:space="preserve"> سبع و نصف</t>
  </si>
  <si>
    <t xml:space="preserve"> سبع و ست</t>
  </si>
  <si>
    <t xml:space="preserve"> سبع و سبع</t>
  </si>
  <si>
    <t xml:space="preserve"> سبع و ثمان</t>
  </si>
  <si>
    <t xml:space="preserve"> سبع و تسع</t>
  </si>
  <si>
    <t xml:space="preserve"> ثمان</t>
  </si>
  <si>
    <t xml:space="preserve"> ثمان و واحد</t>
  </si>
  <si>
    <t xml:space="preserve"> ثمان و اثنين</t>
  </si>
  <si>
    <t xml:space="preserve"> ثمان و ثلاث</t>
  </si>
  <si>
    <t xml:space="preserve"> ثمان و اربع</t>
  </si>
  <si>
    <t xml:space="preserve"> ثمان و نصف</t>
  </si>
  <si>
    <t xml:space="preserve"> ثمان و ست</t>
  </si>
  <si>
    <t xml:space="preserve"> ثمان و سبع</t>
  </si>
  <si>
    <t xml:space="preserve"> ثمان و ثمان</t>
  </si>
  <si>
    <t xml:space="preserve"> ثمان و تسع</t>
  </si>
  <si>
    <t xml:space="preserve"> تسع</t>
  </si>
  <si>
    <t xml:space="preserve"> تسع و واحد</t>
  </si>
  <si>
    <t xml:space="preserve"> تسع و اثنين</t>
  </si>
  <si>
    <t xml:space="preserve"> تسع و ثلاث</t>
  </si>
  <si>
    <t xml:space="preserve"> تسع و اربع</t>
  </si>
  <si>
    <t xml:space="preserve"> تسع و نصف</t>
  </si>
  <si>
    <t xml:space="preserve"> تسع و ست</t>
  </si>
  <si>
    <t xml:space="preserve"> تسع و سبع</t>
  </si>
  <si>
    <t xml:space="preserve"> تسع و ثمان</t>
  </si>
  <si>
    <t xml:space="preserve"> تسع و تسع</t>
  </si>
  <si>
    <t xml:space="preserve"> عشر</t>
  </si>
  <si>
    <t>التجويد</t>
  </si>
  <si>
    <t xml:space="preserve"> ممارسة الصلاة</t>
  </si>
  <si>
    <t>Reading</t>
  </si>
  <si>
    <t>الدرجة الكبرى ٨, الدرجة الصغرى ٤</t>
  </si>
  <si>
    <t xml:space="preserve"> واحد</t>
  </si>
  <si>
    <t xml:space="preserve"> واحد و واحد</t>
  </si>
  <si>
    <t xml:space="preserve"> واحد و ثلاث</t>
  </si>
  <si>
    <t xml:space="preserve"> واحد و اربع</t>
  </si>
  <si>
    <t xml:space="preserve"> واحد و نصف</t>
  </si>
  <si>
    <t xml:space="preserve"> واحد و ست</t>
  </si>
  <si>
    <t xml:space="preserve"> واحد و سبع</t>
  </si>
  <si>
    <t xml:space="preserve"> واحد و ثمان</t>
  </si>
  <si>
    <t xml:space="preserve"> واحد و تسع</t>
  </si>
  <si>
    <t xml:space="preserve"> واحد و اثنين</t>
  </si>
  <si>
    <t>-</t>
  </si>
  <si>
    <t>الأول</t>
  </si>
  <si>
    <t>الإسم :</t>
  </si>
  <si>
    <t>Nama Arab</t>
  </si>
  <si>
    <t>محمد</t>
  </si>
  <si>
    <t>كياهى الحاج شهاب المعي</t>
  </si>
  <si>
    <t>٢٠٢٥ - ٢٠٢٦</t>
  </si>
  <si>
    <t>١٤٤٦ - ١٤٤٧</t>
  </si>
  <si>
    <t>١٦ من رجب سنة ١٤٤٧ ه</t>
  </si>
  <si>
    <t>٠٥ من يناير سنة ٢٠٢٦ م</t>
  </si>
  <si>
    <t>Informatika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</si>
  <si>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</si>
  <si>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</si>
  <si>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</si>
  <si>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</si>
  <si>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</si>
  <si>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</si>
  <si>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</si>
  <si>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</si>
  <si>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</si>
  <si>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</si>
  <si>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</si>
  <si>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</si>
  <si>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</si>
  <si>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</si>
  <si>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</si>
  <si>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</si>
  <si>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</si>
  <si>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</si>
  <si>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</si>
  <si>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</si>
  <si>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</si>
  <si>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</si>
  <si>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</si>
  <si>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</si>
  <si>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ADAM RIYANTO</t>
  </si>
  <si>
    <t>AHMAD ABDUL JABBAR</t>
  </si>
  <si>
    <t>AHMAD SYAUQI FATTAN</t>
  </si>
  <si>
    <t>AL FAHRI ANHAR</t>
  </si>
  <si>
    <t>BRILLIAN BANYU ADIGUNA</t>
  </si>
  <si>
    <t>DAFFA AL FATAH</t>
  </si>
  <si>
    <t>DAFFA HAFIZH ROZAN</t>
  </si>
  <si>
    <t>DESTA HAYA MUFIDZAR</t>
  </si>
  <si>
    <t>IGAN DALF</t>
  </si>
  <si>
    <t>MOCHAMAD ADRIAN AL RAFLI SETIAWAN</t>
  </si>
  <si>
    <t>MUHAMAD BAGUS ABDILAH</t>
  </si>
  <si>
    <t>MUHAMAD DAFFA FAHREZA</t>
  </si>
  <si>
    <t>MUHAMAD DAPA</t>
  </si>
  <si>
    <t>MUHAMAD FUAD HANIF AL-HASAN</t>
  </si>
  <si>
    <t>MUHAMAD RISQI SAPUTRA</t>
  </si>
  <si>
    <t>MUHAMAD RIZKI FEBRIAN</t>
  </si>
  <si>
    <t>MUHAMMAD ARIEF ALAMSYAH PULUNGAN</t>
  </si>
  <si>
    <t>MUHAMMAD FADLAN RAMADHANA</t>
  </si>
  <si>
    <t>MUHAMMAD FARHAN</t>
  </si>
  <si>
    <t>NURIL ANWAR AL FATHAN</t>
  </si>
  <si>
    <t>RIYADI HASAN</t>
  </si>
  <si>
    <t>RIZKY FAJARUDIN NUR PRATAMA</t>
  </si>
  <si>
    <t>SUBHI</t>
  </si>
  <si>
    <t>WAHYU NOOR SAKTI</t>
  </si>
  <si>
    <t>الخامس ب للبنين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</si>
</sst>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2000401]0"/>
    <numFmt numFmtId="165" formatCode="[$-2000401]0.0"/>
    <numFmt numFmtId="166" formatCode="[$-2000000]0"/>
    <numFmt numFmtId="167" formatCode="0.0"/>
    <numFmt numFmtId="168" formatCode="[$-2000401]0.00"/>
  </numFmts>
  <fonts count="42" x14ac:knownFonts="1">
    <font>
      <sz val="11"/>
      <color theme="1"/>
      <name val="Calibri"/>
      <family val="2"/>
      <charset val="178"/>
      <scheme val="minor"/>
    </font>
    <font>
      <sz val="11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Calibri"/>
      <family val="2"/>
      <charset val="178"/>
      <scheme val="minor"/>
    </font>
    <font>
      <b/>
      <u/>
      <sz val="14"/>
      <color theme="1"/>
      <name val="Traditional Arabic"/>
      <family val="1"/>
    </font>
    <font>
      <b/>
      <sz val="11"/>
      <color theme="1"/>
      <name val="Calibri Light"/>
      <family val="1"/>
      <scheme val="major"/>
    </font>
    <font>
      <sz val="11"/>
      <color rgb="FF000000"/>
      <name val="Calibri Light"/>
      <family val="1"/>
      <scheme val="major"/>
    </font>
    <font>
      <b/>
      <sz val="14"/>
      <color theme="1"/>
      <name val="Traditional Arabic"/>
      <family val="1"/>
    </font>
    <font>
      <sz val="14"/>
      <color rgb="FF000000"/>
      <name val="Traditional Arabic"/>
      <family val="1"/>
    </font>
    <font>
      <b/>
      <sz val="14"/>
      <color rgb="FF000000"/>
      <name val="Traditional Arabic"/>
      <family val="1"/>
    </font>
    <font>
      <sz val="14"/>
      <color theme="1"/>
      <name val="Traditional Arabic"/>
      <family val="1"/>
    </font>
    <font>
      <sz val="8"/>
      <color rgb="FF000000"/>
      <name val="Calibri Light"/>
      <family val="1"/>
      <scheme val="major"/>
    </font>
    <font>
      <sz val="11"/>
      <color theme="1"/>
      <name val="Calibri Light"/>
      <family val="1"/>
      <scheme val="major"/>
    </font>
    <font>
      <b/>
      <sz val="8"/>
      <color theme="1"/>
      <name val="Calibri Light"/>
      <family val="1"/>
      <scheme val="major"/>
    </font>
    <font>
      <sz val="13"/>
      <color rgb="FF000000"/>
      <name val="Traditional Arabic"/>
      <family val="1"/>
    </font>
    <font>
      <sz val="9"/>
      <color theme="1"/>
      <name val="Calibri"/>
      <family val="2"/>
      <charset val="178"/>
      <scheme val="minor"/>
    </font>
    <font>
      <sz val="14"/>
      <color theme="1"/>
      <name val="Calibri"/>
      <family val="2"/>
      <charset val="178"/>
      <scheme val="minor"/>
    </font>
    <font>
      <sz val="16"/>
      <color theme="1"/>
      <name val="Calibri"/>
      <family val="2"/>
      <charset val="178"/>
      <scheme val="minor"/>
    </font>
    <font>
      <b/>
      <sz val="10"/>
      <color theme="1"/>
      <name val="Calibri Light"/>
      <family val="2"/>
      <scheme val="major"/>
    </font>
    <font>
      <sz val="11"/>
      <color theme="1"/>
      <name val="Cambria"/>
      <family val="1"/>
    </font>
    <font>
      <sz val="11"/>
      <color rgb="FF000000"/>
      <name val="Cambria"/>
      <family val="1"/>
    </font>
    <font>
      <b/>
      <sz val="14"/>
      <color theme="1"/>
      <name val="Cambria"/>
      <family val="1"/>
    </font>
    <font>
      <b/>
      <sz val="12"/>
      <color theme="1"/>
      <name val="Calibri"/>
      <family val="2"/>
      <scheme val="minor"/>
    </font>
    <font>
      <b/>
      <sz val="6"/>
      <color theme="1"/>
      <name val="Cambria"/>
      <family val="1"/>
    </font>
    <font>
      <b/>
      <sz val="11"/>
      <color theme="1"/>
      <name val="Calibri Light"/>
      <family val="2"/>
      <scheme val="major"/>
    </font>
    <font>
      <b/>
      <sz val="12"/>
      <color rgb="FF000000"/>
      <name val="Traditional Arabic"/>
      <family val="1"/>
    </font>
    <font>
      <b/>
      <sz val="20"/>
      <color theme="0"/>
      <name val="Calibri"/>
      <family val="2"/>
      <scheme val="minor"/>
    </font>
    <font>
      <b/>
      <sz val="14"/>
      <color rgb="FF0066CC"/>
      <name val="Cambria"/>
      <family val="1"/>
    </font>
    <font>
      <sz val="8"/>
      <color rgb="FF000000"/>
      <name val="Calibri Light"/>
      <family val="2"/>
      <scheme val="major"/>
    </font>
    <font>
      <sz val="11"/>
      <color theme="1"/>
      <name val="Calibri"/>
      <family val="2"/>
      <charset val="178"/>
      <scheme val="minor"/>
    </font>
    <font>
      <b/>
      <sz val="14"/>
      <color theme="0"/>
      <name val="Times New Roman"/>
      <family val="1"/>
    </font>
    <font>
      <sz val="11"/>
      <color theme="0"/>
      <name val="Cambria"/>
      <family val="1"/>
    </font>
    <font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sz val="12"/>
      <color theme="1"/>
      <name val="Traditional Arabic"/>
      <family val="1"/>
    </font>
    <font>
      <b/>
      <sz val="12"/>
      <color theme="1"/>
      <name val="Traditional Arabic"/>
      <family val="1"/>
    </font>
    <font>
      <u/>
      <sz val="12"/>
      <color rgb="FF000000"/>
      <name val="Times New Roman"/>
      <family val="1"/>
    </font>
    <font>
      <sz val="14"/>
      <color theme="1"/>
      <name val="Times New Roman"/>
      <family val="1"/>
    </font>
    <font>
      <sz val="16"/>
      <color theme="1"/>
      <name val="Traditional Arabic"/>
      <family val="1"/>
    </font>
    <font>
      <sz val="14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31" fillId="0" borderId="0"/>
  </cellStyleXfs>
  <cellXfs count="279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/>
    <xf numFmtId="165" fontId="0" fillId="0" borderId="0" xfId="0" applyNumberFormat="1" applyAlignment="1">
      <alignment horizontal="center" vertical="center"/>
    </xf>
    <xf numFmtId="165" fontId="1" fillId="0" borderId="2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167" fontId="21" fillId="0" borderId="2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5" borderId="2" xfId="0" applyFont="1" applyFill="1" applyBorder="1" applyAlignment="1" applyProtection="1">
      <alignment horizontal="center" vertical="center" textRotation="90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7" fillId="2" borderId="2" xfId="0" applyFont="1" applyFill="1" applyBorder="1" applyAlignment="1" applyProtection="1">
      <alignment vertical="center" textRotation="90"/>
      <protection locked="0"/>
    </xf>
    <xf numFmtId="0" fontId="14" fillId="2" borderId="2" xfId="0" applyFont="1" applyFill="1" applyBorder="1" applyAlignment="1" applyProtection="1">
      <alignment horizontal="center" vertical="center" textRotation="90"/>
      <protection locked="0"/>
    </xf>
    <xf numFmtId="0" fontId="14" fillId="3" borderId="2" xfId="0" applyFont="1" applyFill="1" applyBorder="1" applyAlignment="1" applyProtection="1">
      <alignment horizontal="center" vertical="center" textRotation="90"/>
      <protection locked="0"/>
    </xf>
    <xf numFmtId="0" fontId="14" fillId="4" borderId="2" xfId="0" applyFont="1" applyFill="1" applyBorder="1" applyAlignment="1" applyProtection="1">
      <alignment horizontal="center" vertical="center" textRotation="90"/>
      <protection locked="0"/>
    </xf>
    <xf numFmtId="165" fontId="4" fillId="0" borderId="3" xfId="0" applyNumberFormat="1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 textRotation="90"/>
      <protection locked="0"/>
    </xf>
    <xf numFmtId="0" fontId="20" fillId="0" borderId="2" xfId="0" applyFont="1" applyBorder="1" applyAlignment="1" applyProtection="1">
      <alignment horizontal="center" vertical="center" textRotation="90"/>
      <protection locked="0"/>
    </xf>
    <xf numFmtId="164" fontId="4" fillId="0" borderId="2" xfId="0" applyNumberFormat="1" applyFont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vertical="center"/>
      <protection locked="0"/>
    </xf>
    <xf numFmtId="165" fontId="0" fillId="0" borderId="0" xfId="0" applyNumberFormat="1" applyAlignment="1" applyProtection="1">
      <alignment horizontal="center" vertical="center"/>
      <protection locked="0"/>
    </xf>
    <xf numFmtId="165" fontId="1" fillId="0" borderId="0" xfId="0" applyNumberFormat="1" applyFont="1" applyAlignment="1" applyProtection="1">
      <alignment horizontal="center" vertical="center"/>
      <protection locked="0"/>
    </xf>
    <xf numFmtId="0" fontId="0" fillId="2" borderId="2" xfId="0" applyFill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164" fontId="1" fillId="0" borderId="0" xfId="0" applyNumberFormat="1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165" fontId="5" fillId="0" borderId="0" xfId="0" applyNumberFormat="1" applyFont="1" applyAlignment="1" applyProtection="1">
      <alignment horizontal="center" vertical="center"/>
      <protection locked="0"/>
    </xf>
    <xf numFmtId="0" fontId="15" fillId="0" borderId="0" xfId="0" applyFont="1" applyAlignment="1">
      <alignment vertical="center" readingOrder="2"/>
    </xf>
    <xf numFmtId="0" fontId="0" fillId="0" borderId="0" xfId="0" applyAlignment="1">
      <alignment vertical="center"/>
    </xf>
    <xf numFmtId="165" fontId="11" fillId="0" borderId="2" xfId="0" applyNumberFormat="1" applyFont="1" applyBorder="1" applyAlignment="1">
      <alignment horizontal="center" vertical="center" readingOrder="2"/>
    </xf>
    <xf numFmtId="0" fontId="10" fillId="0" borderId="10" xfId="0" applyFont="1" applyBorder="1" applyAlignment="1">
      <alignment vertical="center"/>
    </xf>
    <xf numFmtId="0" fontId="12" fillId="0" borderId="10" xfId="0" applyFont="1" applyBorder="1" applyAlignment="1">
      <alignment vertical="center"/>
    </xf>
    <xf numFmtId="0" fontId="10" fillId="0" borderId="28" xfId="0" applyFont="1" applyBorder="1" applyAlignment="1">
      <alignment horizontal="center" vertical="center" readingOrder="2"/>
    </xf>
    <xf numFmtId="164" fontId="10" fillId="0" borderId="13" xfId="0" applyNumberFormat="1" applyFont="1" applyBorder="1" applyAlignment="1">
      <alignment horizontal="center" vertical="center" readingOrder="2"/>
    </xf>
    <xf numFmtId="0" fontId="11" fillId="0" borderId="0" xfId="0" applyFont="1" applyAlignment="1">
      <alignment horizontal="right" vertical="center" readingOrder="2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165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vertical="center" readingOrder="2"/>
    </xf>
    <xf numFmtId="0" fontId="12" fillId="0" borderId="0" xfId="0" applyFont="1" applyAlignment="1">
      <alignment horizontal="center" vertical="center" readingOrder="2"/>
    </xf>
    <xf numFmtId="165" fontId="12" fillId="0" borderId="0" xfId="0" applyNumberFormat="1" applyFont="1" applyAlignment="1">
      <alignment horizontal="center" vertical="center" readingOrder="2"/>
    </xf>
    <xf numFmtId="165" fontId="12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2" fillId="0" borderId="0" xfId="0" applyFont="1" applyAlignment="1">
      <alignment vertical="center" wrapText="1" readingOrder="2"/>
    </xf>
    <xf numFmtId="0" fontId="6" fillId="0" borderId="0" xfId="0" applyFont="1" applyAlignment="1">
      <alignment vertical="center"/>
    </xf>
    <xf numFmtId="164" fontId="0" fillId="0" borderId="0" xfId="0" applyNumberFormat="1" applyProtection="1">
      <protection locked="0"/>
    </xf>
    <xf numFmtId="0" fontId="17" fillId="0" borderId="2" xfId="0" applyFont="1" applyBorder="1" applyAlignment="1">
      <alignment horizontal="right"/>
    </xf>
    <xf numFmtId="0" fontId="19" fillId="0" borderId="2" xfId="0" applyFont="1" applyBorder="1" applyAlignment="1">
      <alignment horizontal="right"/>
    </xf>
    <xf numFmtId="0" fontId="17" fillId="0" borderId="2" xfId="0" applyFont="1" applyBorder="1" applyAlignment="1">
      <alignment horizontal="right" vertical="center"/>
    </xf>
    <xf numFmtId="0" fontId="19" fillId="0" borderId="2" xfId="0" applyFont="1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10" fillId="0" borderId="33" xfId="0" applyFont="1" applyBorder="1" applyAlignment="1">
      <alignment vertical="center"/>
    </xf>
    <xf numFmtId="0" fontId="12" fillId="0" borderId="8" xfId="0" applyFont="1" applyBorder="1" applyAlignment="1">
      <alignment vertical="center"/>
    </xf>
    <xf numFmtId="164" fontId="16" fillId="0" borderId="9" xfId="0" applyNumberFormat="1" applyFont="1" applyBorder="1" applyAlignment="1">
      <alignment horizontal="center" vertical="center"/>
    </xf>
    <xf numFmtId="0" fontId="10" fillId="0" borderId="0" xfId="0" applyFont="1" applyAlignment="1">
      <alignment vertical="center" readingOrder="2"/>
    </xf>
    <xf numFmtId="168" fontId="0" fillId="0" borderId="0" xfId="0" applyNumberFormat="1"/>
    <xf numFmtId="0" fontId="10" fillId="0" borderId="27" xfId="0" applyFont="1" applyBorder="1" applyAlignment="1">
      <alignment horizontal="right" vertical="center" readingOrder="2"/>
    </xf>
    <xf numFmtId="0" fontId="11" fillId="0" borderId="8" xfId="0" applyFont="1" applyBorder="1" applyAlignment="1">
      <alignment horizontal="center" vertical="center" readingOrder="2"/>
    </xf>
    <xf numFmtId="165" fontId="16" fillId="0" borderId="2" xfId="0" applyNumberFormat="1" applyFont="1" applyBorder="1" applyAlignment="1">
      <alignment horizontal="center" vertical="center"/>
    </xf>
    <xf numFmtId="165" fontId="16" fillId="0" borderId="14" xfId="0" applyNumberFormat="1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 readingOrder="2"/>
    </xf>
    <xf numFmtId="0" fontId="26" fillId="5" borderId="2" xfId="0" applyFont="1" applyFill="1" applyBorder="1" applyAlignment="1" applyProtection="1">
      <alignment horizontal="center" vertical="center"/>
      <protection locked="0"/>
    </xf>
    <xf numFmtId="165" fontId="4" fillId="0" borderId="3" xfId="0" applyNumberFormat="1" applyFont="1" applyBorder="1" applyAlignment="1">
      <alignment horizontal="center" vertical="center"/>
    </xf>
    <xf numFmtId="168" fontId="4" fillId="0" borderId="3" xfId="0" applyNumberFormat="1" applyFont="1" applyBorder="1" applyAlignment="1">
      <alignment horizontal="center" vertical="center"/>
    </xf>
    <xf numFmtId="0" fontId="7" fillId="0" borderId="30" xfId="0" applyFont="1" applyBorder="1"/>
    <xf numFmtId="164" fontId="4" fillId="0" borderId="2" xfId="0" applyNumberFormat="1" applyFont="1" applyBorder="1" applyAlignment="1">
      <alignment horizontal="center" vertical="center"/>
    </xf>
    <xf numFmtId="0" fontId="7" fillId="0" borderId="4" xfId="0" applyFont="1" applyBorder="1"/>
    <xf numFmtId="0" fontId="8" fillId="0" borderId="2" xfId="0" applyFont="1" applyBorder="1" applyAlignment="1">
      <alignment horizontal="left" vertical="center" wrapText="1"/>
    </xf>
    <xf numFmtId="0" fontId="11" fillId="0" borderId="19" xfId="0" applyFont="1" applyBorder="1" applyAlignment="1">
      <alignment horizontal="center" vertical="center" readingOrder="2"/>
    </xf>
    <xf numFmtId="0" fontId="10" fillId="0" borderId="5" xfId="0" applyFont="1" applyBorder="1" applyAlignment="1">
      <alignment vertical="center"/>
    </xf>
    <xf numFmtId="0" fontId="12" fillId="0" borderId="0" xfId="0" applyFont="1" applyAlignment="1">
      <alignment vertical="center" wrapText="1"/>
    </xf>
    <xf numFmtId="164" fontId="16" fillId="0" borderId="23" xfId="0" applyNumberFormat="1" applyFont="1" applyBorder="1" applyAlignment="1">
      <alignment horizontal="center" vertical="center"/>
    </xf>
    <xf numFmtId="164" fontId="16" fillId="0" borderId="37" xfId="0" applyNumberFormat="1" applyFont="1" applyBorder="1" applyAlignment="1">
      <alignment horizontal="center" vertical="center"/>
    </xf>
    <xf numFmtId="164" fontId="16" fillId="0" borderId="12" xfId="0" applyNumberFormat="1" applyFont="1" applyBorder="1" applyAlignment="1">
      <alignment horizontal="center" vertical="center"/>
    </xf>
    <xf numFmtId="164" fontId="16" fillId="0" borderId="28" xfId="0" applyNumberFormat="1" applyFont="1" applyBorder="1" applyAlignment="1">
      <alignment horizontal="center" vertical="center" wrapText="1"/>
    </xf>
    <xf numFmtId="164" fontId="16" fillId="0" borderId="3" xfId="0" applyNumberFormat="1" applyFont="1" applyBorder="1" applyAlignment="1">
      <alignment horizontal="center" vertical="center"/>
    </xf>
    <xf numFmtId="164" fontId="16" fillId="0" borderId="3" xfId="0" applyNumberFormat="1" applyFont="1" applyBorder="1" applyAlignment="1">
      <alignment horizontal="center" vertical="center" wrapText="1"/>
    </xf>
    <xf numFmtId="164" fontId="16" fillId="0" borderId="13" xfId="0" applyNumberFormat="1" applyFont="1" applyBorder="1" applyAlignment="1">
      <alignment horizontal="center" vertical="center"/>
    </xf>
    <xf numFmtId="164" fontId="16" fillId="0" borderId="28" xfId="0" applyNumberFormat="1" applyFont="1" applyBorder="1" applyAlignment="1">
      <alignment horizontal="center" vertical="center"/>
    </xf>
    <xf numFmtId="0" fontId="10" fillId="0" borderId="8" xfId="0" applyFont="1" applyBorder="1" applyAlignment="1">
      <alignment horizontal="right" vertical="center"/>
    </xf>
    <xf numFmtId="0" fontId="10" fillId="0" borderId="8" xfId="0" applyFont="1" applyBorder="1" applyAlignment="1">
      <alignment vertical="center"/>
    </xf>
    <xf numFmtId="0" fontId="10" fillId="0" borderId="21" xfId="0" applyFont="1" applyBorder="1" applyAlignment="1">
      <alignment vertical="center"/>
    </xf>
    <xf numFmtId="0" fontId="10" fillId="0" borderId="24" xfId="0" applyFont="1" applyBorder="1" applyAlignment="1">
      <alignment vertical="center"/>
    </xf>
    <xf numFmtId="165" fontId="0" fillId="0" borderId="0" xfId="0" applyNumberFormat="1" applyProtection="1">
      <protection locked="0"/>
    </xf>
    <xf numFmtId="165" fontId="16" fillId="0" borderId="3" xfId="0" applyNumberFormat="1" applyFont="1" applyBorder="1" applyAlignment="1">
      <alignment horizontal="center" vertical="center"/>
    </xf>
    <xf numFmtId="164" fontId="16" fillId="0" borderId="39" xfId="0" applyNumberFormat="1" applyFont="1" applyBorder="1" applyAlignment="1">
      <alignment horizontal="center" vertical="center"/>
    </xf>
    <xf numFmtId="0" fontId="10" fillId="0" borderId="13" xfId="0" applyFont="1" applyBorder="1" applyAlignment="1">
      <alignment vertical="center"/>
    </xf>
    <xf numFmtId="0" fontId="13" fillId="0" borderId="24" xfId="0" applyFont="1" applyBorder="1" applyAlignment="1">
      <alignment vertical="center"/>
    </xf>
    <xf numFmtId="0" fontId="0" fillId="0" borderId="2" xfId="0" applyBorder="1" applyAlignment="1" applyProtection="1">
      <alignment horizontal="center"/>
      <protection locked="0"/>
    </xf>
    <xf numFmtId="0" fontId="0" fillId="0" borderId="2" xfId="0" applyBorder="1" applyProtection="1">
      <protection locked="0"/>
    </xf>
    <xf numFmtId="0" fontId="23" fillId="0" borderId="0" xfId="0" applyFont="1" applyAlignment="1">
      <alignment horizontal="center"/>
    </xf>
    <xf numFmtId="0" fontId="8" fillId="0" borderId="2" xfId="0" applyFont="1" applyBorder="1" applyAlignment="1">
      <alignment horizontal="left"/>
    </xf>
    <xf numFmtId="0" fontId="8" fillId="0" borderId="2" xfId="0" applyFont="1" applyBorder="1" applyAlignment="1">
      <alignment horizontal="left" vertical="center"/>
    </xf>
    <xf numFmtId="0" fontId="26" fillId="0" borderId="2" xfId="0" applyFont="1" applyBorder="1" applyAlignment="1" applyProtection="1">
      <alignment horizontal="center" vertical="center"/>
      <protection locked="0"/>
    </xf>
    <xf numFmtId="0" fontId="23" fillId="0" borderId="0" xfId="0" applyFont="1" applyAlignment="1">
      <alignment horizontal="left"/>
    </xf>
    <xf numFmtId="0" fontId="33" fillId="7" borderId="2" xfId="0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34" fillId="0" borderId="0" xfId="0" applyFont="1"/>
    <xf numFmtId="0" fontId="34" fillId="0" borderId="0" xfId="0" applyFont="1" applyAlignment="1">
      <alignment horizontal="center" vertical="center"/>
    </xf>
    <xf numFmtId="0" fontId="22" fillId="0" borderId="2" xfId="0" applyFont="1" applyBorder="1" applyAlignment="1">
      <alignment horizontal="left" vertical="center"/>
    </xf>
    <xf numFmtId="0" fontId="0" fillId="0" borderId="0" xfId="0" applyAlignment="1" applyProtection="1">
      <alignment readingOrder="2"/>
      <protection locked="0"/>
    </xf>
    <xf numFmtId="166" fontId="37" fillId="0" borderId="0" xfId="0" applyNumberFormat="1" applyFont="1" applyAlignment="1">
      <alignment vertical="center" readingOrder="2"/>
    </xf>
    <xf numFmtId="0" fontId="21" fillId="0" borderId="2" xfId="0" applyFont="1" applyBorder="1" applyAlignment="1" applyProtection="1">
      <alignment vertical="center"/>
      <protection locked="0"/>
    </xf>
    <xf numFmtId="0" fontId="21" fillId="0" borderId="2" xfId="0" quotePrefix="1" applyFont="1" applyBorder="1" applyAlignment="1" applyProtection="1">
      <alignment horizontal="center" vertical="center"/>
      <protection locked="0"/>
    </xf>
    <xf numFmtId="0" fontId="40" fillId="0" borderId="2" xfId="0" quotePrefix="1" applyFont="1" applyBorder="1" applyAlignment="1" applyProtection="1">
      <alignment vertical="center" readingOrder="2"/>
      <protection locked="0"/>
    </xf>
    <xf numFmtId="165" fontId="4" fillId="0" borderId="2" xfId="0" applyNumberFormat="1" applyFont="1" applyBorder="1" applyAlignment="1">
      <alignment horizontal="center" vertical="center"/>
    </xf>
    <xf numFmtId="168" fontId="0" fillId="0" borderId="2" xfId="0" applyNumberFormat="1" applyBorder="1" applyAlignment="1">
      <alignment horizontal="center" vertical="center"/>
    </xf>
    <xf numFmtId="164" fontId="18" fillId="0" borderId="2" xfId="0" applyNumberFormat="1" applyFont="1" applyBorder="1" applyAlignment="1">
      <alignment horizontal="center" vertical="center"/>
    </xf>
    <xf numFmtId="0" fontId="28" fillId="7" borderId="2" xfId="0" applyFont="1" applyFill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/>
      <protection locked="0"/>
    </xf>
    <xf numFmtId="0" fontId="0" fillId="0" borderId="12" xfId="0" applyBorder="1" applyAlignment="1" applyProtection="1">
      <alignment horizontal="center"/>
      <protection locked="0"/>
    </xf>
    <xf numFmtId="0" fontId="0" fillId="0" borderId="11" xfId="0" applyBorder="1" applyAlignment="1" applyProtection="1">
      <alignment horizontal="center"/>
      <protection locked="0"/>
    </xf>
    <xf numFmtId="0" fontId="41" fillId="0" borderId="2" xfId="0" applyFont="1" applyBorder="1" applyAlignment="1" applyProtection="1">
      <alignment horizontal="center" vertical="center"/>
      <protection locked="0"/>
    </xf>
    <xf numFmtId="0" fontId="19" fillId="0" borderId="2" xfId="0" applyFont="1" applyBorder="1" applyAlignment="1" applyProtection="1">
      <alignment horizontal="center" vertical="center"/>
      <protection locked="0"/>
    </xf>
    <xf numFmtId="164" fontId="19" fillId="0" borderId="2" xfId="0" applyNumberFormat="1" applyFont="1" applyBorder="1" applyAlignment="1" applyProtection="1">
      <alignment horizontal="center" vertical="center"/>
      <protection locked="0"/>
    </xf>
    <xf numFmtId="0" fontId="18" fillId="0" borderId="2" xfId="0" applyFont="1" applyBorder="1" applyAlignment="1" applyProtection="1">
      <alignment horizontal="center" vertical="center" readingOrder="2"/>
      <protection locked="0"/>
    </xf>
    <xf numFmtId="0" fontId="0" fillId="0" borderId="2" xfId="0" applyBorder="1" applyAlignment="1" applyProtection="1">
      <alignment horizontal="center"/>
      <protection locked="0"/>
    </xf>
    <xf numFmtId="49" fontId="18" fillId="0" borderId="2" xfId="0" applyNumberFormat="1" applyFont="1" applyBorder="1" applyAlignment="1" applyProtection="1">
      <alignment horizontal="center" vertical="center" readingOrder="2"/>
      <protection locked="0"/>
    </xf>
    <xf numFmtId="0" fontId="18" fillId="0" borderId="2" xfId="0" applyFont="1" applyBorder="1" applyAlignment="1" applyProtection="1">
      <alignment horizontal="center" vertical="center"/>
      <protection locked="0"/>
    </xf>
    <xf numFmtId="0" fontId="19" fillId="0" borderId="2" xfId="0" applyFont="1" applyBorder="1" applyAlignment="1" applyProtection="1">
      <alignment horizontal="center"/>
      <protection locked="0"/>
    </xf>
    <xf numFmtId="0" fontId="5" fillId="0" borderId="2" xfId="0" quotePrefix="1" applyFont="1" applyBorder="1" applyAlignment="1" applyProtection="1">
      <alignment horizontal="center" vertical="center" readingOrder="2"/>
      <protection locked="0"/>
    </xf>
    <xf numFmtId="0" fontId="5" fillId="0" borderId="2" xfId="0" applyFont="1" applyBorder="1" applyAlignment="1" applyProtection="1">
      <alignment horizontal="center" vertical="center" readingOrder="2"/>
      <protection locked="0"/>
    </xf>
    <xf numFmtId="0" fontId="26" fillId="0" borderId="2" xfId="0" applyFont="1" applyBorder="1" applyAlignment="1" applyProtection="1">
      <alignment horizontal="center" vertical="center" textRotation="90"/>
      <protection locked="0"/>
    </xf>
    <xf numFmtId="0" fontId="7" fillId="0" borderId="14" xfId="0" applyFont="1" applyBorder="1" applyAlignment="1" applyProtection="1">
      <alignment horizontal="center"/>
      <protection locked="0"/>
    </xf>
    <xf numFmtId="0" fontId="7" fillId="0" borderId="30" xfId="0" applyFont="1" applyBorder="1" applyAlignment="1" applyProtection="1">
      <alignment horizontal="center"/>
      <protection locked="0"/>
    </xf>
    <xf numFmtId="0" fontId="7" fillId="3" borderId="3" xfId="0" applyFont="1" applyFill="1" applyBorder="1" applyAlignment="1" applyProtection="1">
      <alignment horizontal="center" vertical="center"/>
      <protection locked="0"/>
    </xf>
    <xf numFmtId="0" fontId="7" fillId="3" borderId="12" xfId="0" applyFont="1" applyFill="1" applyBorder="1" applyAlignment="1" applyProtection="1">
      <alignment horizontal="center" vertical="center"/>
      <protection locked="0"/>
    </xf>
    <xf numFmtId="0" fontId="7" fillId="3" borderId="11" xfId="0" applyFont="1" applyFill="1" applyBorder="1" applyAlignment="1" applyProtection="1">
      <alignment horizontal="center" vertical="center"/>
      <protection locked="0"/>
    </xf>
    <xf numFmtId="0" fontId="7" fillId="0" borderId="14" xfId="0" applyFont="1" applyBorder="1" applyAlignment="1" applyProtection="1">
      <alignment horizontal="center" vertical="center" textRotation="90"/>
      <protection locked="0"/>
    </xf>
    <xf numFmtId="0" fontId="7" fillId="0" borderId="4" xfId="0" applyFont="1" applyBorder="1" applyAlignment="1" applyProtection="1">
      <alignment horizontal="center" vertical="center" textRotation="90"/>
      <protection locked="0"/>
    </xf>
    <xf numFmtId="0" fontId="7" fillId="0" borderId="3" xfId="0" applyFont="1" applyBorder="1" applyAlignment="1" applyProtection="1">
      <alignment horizontal="center" vertical="center"/>
      <protection locked="0"/>
    </xf>
    <xf numFmtId="0" fontId="7" fillId="0" borderId="12" xfId="0" applyFont="1" applyBorder="1" applyAlignment="1" applyProtection="1">
      <alignment horizontal="center" vertical="center"/>
      <protection locked="0"/>
    </xf>
    <xf numFmtId="0" fontId="7" fillId="0" borderId="11" xfId="0" applyFont="1" applyBorder="1" applyAlignment="1" applyProtection="1">
      <alignment horizontal="center" vertical="center"/>
      <protection locked="0"/>
    </xf>
    <xf numFmtId="0" fontId="7" fillId="6" borderId="3" xfId="0" applyFont="1" applyFill="1" applyBorder="1" applyAlignment="1" applyProtection="1">
      <alignment horizontal="center"/>
      <protection locked="0"/>
    </xf>
    <xf numFmtId="0" fontId="7" fillId="6" borderId="12" xfId="0" applyFont="1" applyFill="1" applyBorder="1" applyAlignment="1" applyProtection="1">
      <alignment horizontal="center"/>
      <protection locked="0"/>
    </xf>
    <xf numFmtId="0" fontId="7" fillId="6" borderId="11" xfId="0" applyFont="1" applyFill="1" applyBorder="1" applyAlignment="1" applyProtection="1">
      <alignment horizontal="center"/>
      <protection locked="0"/>
    </xf>
    <xf numFmtId="0" fontId="7" fillId="2" borderId="3" xfId="0" applyFont="1" applyFill="1" applyBorder="1" applyAlignment="1" applyProtection="1">
      <alignment horizontal="center"/>
      <protection locked="0"/>
    </xf>
    <xf numFmtId="0" fontId="7" fillId="2" borderId="12" xfId="0" applyFont="1" applyFill="1" applyBorder="1" applyAlignment="1" applyProtection="1">
      <alignment horizontal="center"/>
      <protection locked="0"/>
    </xf>
    <xf numFmtId="0" fontId="7" fillId="2" borderId="11" xfId="0" applyFont="1" applyFill="1" applyBorder="1" applyAlignment="1" applyProtection="1">
      <alignment horizont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168" fontId="26" fillId="0" borderId="2" xfId="0" applyNumberFormat="1" applyFont="1" applyBorder="1" applyAlignment="1" applyProtection="1">
      <alignment horizontal="center" vertical="center" textRotation="90"/>
      <protection locked="0"/>
    </xf>
    <xf numFmtId="0" fontId="7" fillId="0" borderId="2" xfId="0" applyFont="1" applyBorder="1" applyAlignment="1" applyProtection="1">
      <alignment horizontal="center" vertical="center" textRotation="90"/>
      <protection locked="0"/>
    </xf>
    <xf numFmtId="0" fontId="7" fillId="2" borderId="2" xfId="0" applyFont="1" applyFill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 applyProtection="1">
      <alignment horizontal="center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7" fillId="6" borderId="2" xfId="0" applyFont="1" applyFill="1" applyBorder="1" applyAlignment="1" applyProtection="1">
      <alignment horizontal="center"/>
      <protection locked="0"/>
    </xf>
    <xf numFmtId="165" fontId="16" fillId="0" borderId="28" xfId="0" applyNumberFormat="1" applyFont="1" applyBorder="1" applyAlignment="1">
      <alignment horizontal="center" vertical="center"/>
    </xf>
    <xf numFmtId="165" fontId="16" fillId="0" borderId="29" xfId="0" applyNumberFormat="1" applyFont="1" applyBorder="1" applyAlignment="1">
      <alignment horizontal="center" vertical="center"/>
    </xf>
    <xf numFmtId="0" fontId="10" fillId="0" borderId="24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0" fillId="0" borderId="24" xfId="0" applyFont="1" applyBorder="1" applyAlignment="1">
      <alignment horizontal="right" vertical="center" readingOrder="2"/>
    </xf>
    <xf numFmtId="0" fontId="10" fillId="0" borderId="0" xfId="0" applyFont="1" applyAlignment="1">
      <alignment horizontal="right" vertical="center" readingOrder="2"/>
    </xf>
    <xf numFmtId="0" fontId="10" fillId="0" borderId="27" xfId="0" applyFont="1" applyBorder="1" applyAlignment="1">
      <alignment horizontal="right" vertical="center" readingOrder="2"/>
    </xf>
    <xf numFmtId="0" fontId="10" fillId="0" borderId="22" xfId="0" applyFont="1" applyBorder="1" applyAlignment="1">
      <alignment horizontal="right" vertical="center" readingOrder="2"/>
    </xf>
    <xf numFmtId="0" fontId="10" fillId="0" borderId="1" xfId="0" applyFont="1" applyBorder="1" applyAlignment="1">
      <alignment horizontal="right" vertical="center" readingOrder="2"/>
    </xf>
    <xf numFmtId="0" fontId="10" fillId="0" borderId="26" xfId="0" applyFont="1" applyBorder="1" applyAlignment="1">
      <alignment horizontal="right" vertical="center" readingOrder="2"/>
    </xf>
    <xf numFmtId="165" fontId="16" fillId="0" borderId="4" xfId="0" applyNumberFormat="1" applyFont="1" applyBorder="1" applyAlignment="1">
      <alignment horizontal="center" vertical="center"/>
    </xf>
    <xf numFmtId="0" fontId="30" fillId="0" borderId="24" xfId="0" applyFont="1" applyBorder="1" applyAlignment="1">
      <alignment horizontal="center" vertical="center" readingOrder="2"/>
    </xf>
    <xf numFmtId="0" fontId="30" fillId="0" borderId="0" xfId="0" applyFont="1" applyAlignment="1">
      <alignment horizontal="center" vertical="center" readingOrder="2"/>
    </xf>
    <xf numFmtId="0" fontId="10" fillId="0" borderId="18" xfId="0" applyFont="1" applyBorder="1" applyAlignment="1">
      <alignment horizontal="center" vertical="center" readingOrder="2"/>
    </xf>
    <xf numFmtId="0" fontId="10" fillId="0" borderId="20" xfId="0" applyFont="1" applyBorder="1" applyAlignment="1">
      <alignment horizontal="center" vertical="center" readingOrder="2"/>
    </xf>
    <xf numFmtId="0" fontId="10" fillId="0" borderId="31" xfId="0" applyFont="1" applyBorder="1" applyAlignment="1">
      <alignment horizontal="right" vertical="center" readingOrder="2"/>
    </xf>
    <xf numFmtId="0" fontId="10" fillId="0" borderId="25" xfId="0" applyFont="1" applyBorder="1" applyAlignment="1">
      <alignment horizontal="right" vertical="center" readingOrder="2"/>
    </xf>
    <xf numFmtId="0" fontId="10" fillId="0" borderId="32" xfId="0" applyFont="1" applyBorder="1" applyAlignment="1">
      <alignment horizontal="right" vertical="center" readingOrder="2"/>
    </xf>
    <xf numFmtId="0" fontId="13" fillId="0" borderId="24" xfId="0" applyFont="1" applyBorder="1" applyAlignment="1">
      <alignment horizontal="left" vertical="center" wrapText="1" indent="7"/>
    </xf>
    <xf numFmtId="0" fontId="13" fillId="0" borderId="0" xfId="0" applyFont="1" applyAlignment="1">
      <alignment horizontal="left" vertical="center" wrapText="1" indent="7"/>
    </xf>
    <xf numFmtId="0" fontId="13" fillId="0" borderId="27" xfId="0" applyFont="1" applyBorder="1" applyAlignment="1">
      <alignment horizontal="left" vertical="center" wrapText="1" indent="7"/>
    </xf>
    <xf numFmtId="0" fontId="38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165" fontId="16" fillId="0" borderId="36" xfId="0" applyNumberFormat="1" applyFont="1" applyBorder="1" applyAlignment="1">
      <alignment horizontal="center" vertical="center"/>
    </xf>
    <xf numFmtId="165" fontId="16" fillId="0" borderId="37" xfId="0" applyNumberFormat="1" applyFont="1" applyBorder="1" applyAlignment="1">
      <alignment horizontal="center" vertical="center"/>
    </xf>
    <xf numFmtId="0" fontId="27" fillId="0" borderId="15" xfId="0" applyFont="1" applyBorder="1" applyAlignment="1">
      <alignment horizontal="center" vertical="center" readingOrder="2"/>
    </xf>
    <xf numFmtId="0" fontId="27" fillId="0" borderId="16" xfId="0" applyFont="1" applyBorder="1" applyAlignment="1">
      <alignment horizontal="center" vertical="center" readingOrder="2"/>
    </xf>
    <xf numFmtId="165" fontId="11" fillId="0" borderId="15" xfId="0" applyNumberFormat="1" applyFont="1" applyBorder="1" applyAlignment="1">
      <alignment horizontal="center" vertical="center"/>
    </xf>
    <xf numFmtId="165" fontId="11" fillId="0" borderId="16" xfId="0" applyNumberFormat="1" applyFont="1" applyBorder="1" applyAlignment="1">
      <alignment horizontal="center" vertical="center"/>
    </xf>
    <xf numFmtId="0" fontId="3" fillId="0" borderId="0" xfId="0" applyFont="1" applyAlignment="1" applyProtection="1">
      <alignment horizontal="center" vertical="center" wrapText="1" readingOrder="2"/>
      <protection locked="0"/>
    </xf>
    <xf numFmtId="165" fontId="2" fillId="0" borderId="0" xfId="0" applyNumberFormat="1" applyFont="1" applyAlignment="1" applyProtection="1">
      <alignment horizontal="center" vertical="top" readingOrder="2"/>
      <protection locked="0"/>
    </xf>
    <xf numFmtId="0" fontId="11" fillId="0" borderId="15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 readingOrder="2"/>
    </xf>
    <xf numFmtId="165" fontId="16" fillId="0" borderId="2" xfId="0" applyNumberFormat="1" applyFont="1" applyBorder="1" applyAlignment="1">
      <alignment horizontal="center" vertical="center"/>
    </xf>
    <xf numFmtId="164" fontId="12" fillId="0" borderId="21" xfId="0" applyNumberFormat="1" applyFont="1" applyBorder="1" applyAlignment="1">
      <alignment horizontal="center" vertical="center"/>
    </xf>
    <xf numFmtId="164" fontId="12" fillId="0" borderId="14" xfId="0" applyNumberFormat="1" applyFont="1" applyBorder="1" applyAlignment="1">
      <alignment horizontal="center" vertical="center"/>
    </xf>
    <xf numFmtId="165" fontId="16" fillId="0" borderId="30" xfId="0" applyNumberFormat="1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 readingOrder="2"/>
    </xf>
    <xf numFmtId="0" fontId="10" fillId="0" borderId="16" xfId="0" applyFont="1" applyBorder="1" applyAlignment="1">
      <alignment horizontal="center" vertical="center" readingOrder="2"/>
    </xf>
    <xf numFmtId="0" fontId="10" fillId="0" borderId="19" xfId="0" applyFont="1" applyBorder="1" applyAlignment="1">
      <alignment horizontal="center" vertical="center" readingOrder="2"/>
    </xf>
    <xf numFmtId="165" fontId="9" fillId="0" borderId="15" xfId="0" applyNumberFormat="1" applyFont="1" applyBorder="1" applyAlignment="1">
      <alignment horizontal="center" vertical="center"/>
    </xf>
    <xf numFmtId="165" fontId="9" fillId="0" borderId="16" xfId="0" applyNumberFormat="1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164" fontId="10" fillId="0" borderId="21" xfId="0" applyNumberFormat="1" applyFont="1" applyBorder="1" applyAlignment="1">
      <alignment horizontal="center" vertical="center"/>
    </xf>
    <xf numFmtId="164" fontId="10" fillId="0" borderId="14" xfId="0" applyNumberFormat="1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 readingOrder="2"/>
    </xf>
    <xf numFmtId="0" fontId="11" fillId="0" borderId="4" xfId="0" applyFont="1" applyBorder="1" applyAlignment="1">
      <alignment horizontal="center" vertical="center" readingOrder="2"/>
    </xf>
    <xf numFmtId="0" fontId="11" fillId="0" borderId="28" xfId="0" applyFont="1" applyBorder="1" applyAlignment="1">
      <alignment horizontal="center" vertical="center" readingOrder="2"/>
    </xf>
    <xf numFmtId="0" fontId="11" fillId="0" borderId="21" xfId="0" applyFont="1" applyBorder="1" applyAlignment="1">
      <alignment horizontal="center" vertical="center" readingOrder="2"/>
    </xf>
    <xf numFmtId="0" fontId="11" fillId="0" borderId="14" xfId="0" applyFont="1" applyBorder="1" applyAlignment="1">
      <alignment horizontal="center" vertical="center" readingOrder="2"/>
    </xf>
    <xf numFmtId="0" fontId="11" fillId="0" borderId="13" xfId="0" applyFont="1" applyBorder="1" applyAlignment="1">
      <alignment horizontal="center" vertical="center" readingOrder="2"/>
    </xf>
    <xf numFmtId="0" fontId="11" fillId="0" borderId="18" xfId="0" applyFont="1" applyBorder="1" applyAlignment="1">
      <alignment horizontal="center" vertical="center" readingOrder="2"/>
    </xf>
    <xf numFmtId="0" fontId="11" fillId="0" borderId="20" xfId="0" applyFont="1" applyBorder="1" applyAlignment="1">
      <alignment horizontal="center" vertical="center" readingOrder="2"/>
    </xf>
    <xf numFmtId="0" fontId="10" fillId="0" borderId="33" xfId="0" applyFont="1" applyBorder="1" applyAlignment="1">
      <alignment horizontal="center" vertical="center" readingOrder="2"/>
    </xf>
    <xf numFmtId="0" fontId="10" fillId="0" borderId="30" xfId="0" applyFont="1" applyBorder="1" applyAlignment="1">
      <alignment horizontal="center" vertical="center" readingOrder="2"/>
    </xf>
    <xf numFmtId="0" fontId="10" fillId="0" borderId="24" xfId="0" applyFont="1" applyBorder="1" applyAlignment="1">
      <alignment horizontal="center" vertical="center" readingOrder="2"/>
    </xf>
    <xf numFmtId="166" fontId="10" fillId="0" borderId="0" xfId="0" applyNumberFormat="1" applyFont="1" applyAlignment="1">
      <alignment horizontal="right" vertical="center" readingOrder="2"/>
    </xf>
    <xf numFmtId="0" fontId="11" fillId="0" borderId="16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0" fillId="0" borderId="0" xfId="0" applyFont="1" applyAlignment="1">
      <alignment horizontal="center" vertical="center" readingOrder="2"/>
    </xf>
    <xf numFmtId="0" fontId="11" fillId="0" borderId="35" xfId="0" applyFont="1" applyBorder="1" applyAlignment="1">
      <alignment horizontal="center" vertical="center"/>
    </xf>
    <xf numFmtId="0" fontId="11" fillId="0" borderId="38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34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 readingOrder="2"/>
    </xf>
    <xf numFmtId="0" fontId="10" fillId="0" borderId="4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 wrapText="1" readingOrder="2"/>
    </xf>
    <xf numFmtId="0" fontId="11" fillId="0" borderId="17" xfId="0" applyFont="1" applyBorder="1" applyAlignment="1">
      <alignment horizontal="center" vertical="center" wrapText="1" readingOrder="2"/>
    </xf>
    <xf numFmtId="165" fontId="11" fillId="0" borderId="24" xfId="0" applyNumberFormat="1" applyFont="1" applyBorder="1" applyAlignment="1">
      <alignment horizontal="center" vertical="center" readingOrder="2"/>
    </xf>
    <xf numFmtId="165" fontId="11" fillId="0" borderId="22" xfId="0" applyNumberFormat="1" applyFont="1" applyBorder="1" applyAlignment="1">
      <alignment horizontal="center" vertical="center" readingOrder="2"/>
    </xf>
    <xf numFmtId="168" fontId="11" fillId="0" borderId="24" xfId="0" applyNumberFormat="1" applyFont="1" applyBorder="1" applyAlignment="1">
      <alignment horizontal="center" vertical="center" readingOrder="2"/>
    </xf>
    <xf numFmtId="168" fontId="11" fillId="0" borderId="0" xfId="0" applyNumberFormat="1" applyFont="1" applyAlignment="1">
      <alignment horizontal="center" vertical="center" readingOrder="2"/>
    </xf>
    <xf numFmtId="168" fontId="11" fillId="0" borderId="27" xfId="0" applyNumberFormat="1" applyFont="1" applyBorder="1" applyAlignment="1">
      <alignment horizontal="center" vertical="center" readingOrder="2"/>
    </xf>
    <xf numFmtId="168" fontId="11" fillId="0" borderId="22" xfId="0" applyNumberFormat="1" applyFont="1" applyBorder="1" applyAlignment="1">
      <alignment horizontal="center" vertical="center" readingOrder="2"/>
    </xf>
    <xf numFmtId="168" fontId="11" fillId="0" borderId="1" xfId="0" applyNumberFormat="1" applyFont="1" applyBorder="1" applyAlignment="1">
      <alignment horizontal="center" vertical="center" readingOrder="2"/>
    </xf>
    <xf numFmtId="168" fontId="11" fillId="0" borderId="26" xfId="0" applyNumberFormat="1" applyFont="1" applyBorder="1" applyAlignment="1">
      <alignment horizontal="center" vertical="center" readingOrder="2"/>
    </xf>
    <xf numFmtId="164" fontId="11" fillId="0" borderId="38" xfId="0" applyNumberFormat="1" applyFont="1" applyBorder="1" applyAlignment="1">
      <alignment horizontal="center" vertical="center"/>
    </xf>
    <xf numFmtId="164" fontId="11" fillId="0" borderId="27" xfId="0" applyNumberFormat="1" applyFont="1" applyBorder="1" applyAlignment="1">
      <alignment horizontal="center" vertical="center"/>
    </xf>
    <xf numFmtId="164" fontId="11" fillId="0" borderId="34" xfId="0" applyNumberFormat="1" applyFont="1" applyBorder="1" applyAlignment="1">
      <alignment horizontal="center" vertical="center"/>
    </xf>
    <xf numFmtId="164" fontId="11" fillId="0" borderId="26" xfId="0" applyNumberFormat="1" applyFont="1" applyBorder="1" applyAlignment="1">
      <alignment horizontal="center" vertical="center"/>
    </xf>
    <xf numFmtId="0" fontId="10" fillId="0" borderId="24" xfId="0" applyFont="1" applyBorder="1" applyAlignment="1">
      <alignment horizontal="right" vertical="center" wrapText="1" readingOrder="2"/>
    </xf>
    <xf numFmtId="0" fontId="10" fillId="0" borderId="0" xfId="0" applyFont="1" applyAlignment="1">
      <alignment horizontal="right" vertical="center" wrapText="1" readingOrder="2"/>
    </xf>
    <xf numFmtId="0" fontId="24" fillId="3" borderId="14" xfId="0" applyFont="1" applyFill="1" applyBorder="1" applyAlignment="1" applyProtection="1">
      <alignment horizontal="center" vertical="center"/>
      <protection locked="0"/>
    </xf>
    <xf numFmtId="0" fontId="24" fillId="3" borderId="4" xfId="0" applyFont="1" applyFill="1" applyBorder="1" applyAlignment="1" applyProtection="1">
      <alignment horizontal="center" vertical="center"/>
      <protection locked="0"/>
    </xf>
    <xf numFmtId="0" fontId="2" fillId="0" borderId="14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2" fillId="0" borderId="30" xfId="0" applyFont="1" applyBorder="1" applyAlignment="1" applyProtection="1">
      <alignment horizontal="center" vertical="center"/>
      <protection locked="0"/>
    </xf>
    <xf numFmtId="0" fontId="12" fillId="0" borderId="0" xfId="0" applyFont="1" applyAlignment="1">
      <alignment horizontal="center" vertical="center" wrapText="1" readingOrder="2"/>
    </xf>
    <xf numFmtId="0" fontId="11" fillId="0" borderId="5" xfId="0" applyFont="1" applyBorder="1" applyAlignment="1">
      <alignment horizontal="center" vertical="center" readingOrder="2"/>
    </xf>
    <xf numFmtId="0" fontId="11" fillId="0" borderId="6" xfId="0" applyFont="1" applyBorder="1" applyAlignment="1">
      <alignment horizontal="center" vertical="center" readingOrder="2"/>
    </xf>
    <xf numFmtId="0" fontId="9" fillId="0" borderId="36" xfId="0" applyFont="1" applyBorder="1" applyAlignment="1">
      <alignment horizontal="center" vertical="center" textRotation="90" readingOrder="2"/>
    </xf>
    <xf numFmtId="0" fontId="9" fillId="0" borderId="3" xfId="0" applyFont="1" applyBorder="1" applyAlignment="1">
      <alignment horizontal="center" vertical="center" textRotation="90" readingOrder="2"/>
    </xf>
    <xf numFmtId="0" fontId="9" fillId="0" borderId="13" xfId="0" applyFont="1" applyBorder="1" applyAlignment="1">
      <alignment horizontal="center" vertical="center" textRotation="90" readingOrder="2"/>
    </xf>
    <xf numFmtId="0" fontId="10" fillId="0" borderId="40" xfId="0" applyFont="1" applyBorder="1" applyAlignment="1">
      <alignment horizontal="right" vertical="center" readingOrder="2"/>
    </xf>
    <xf numFmtId="0" fontId="10" fillId="0" borderId="41" xfId="0" applyFont="1" applyBorder="1" applyAlignment="1">
      <alignment horizontal="right" vertical="center" readingOrder="2"/>
    </xf>
    <xf numFmtId="0" fontId="9" fillId="0" borderId="7" xfId="0" applyFont="1" applyBorder="1" applyAlignment="1">
      <alignment horizontal="center" vertical="center" textRotation="90" readingOrder="2"/>
    </xf>
    <xf numFmtId="0" fontId="9" fillId="0" borderId="9" xfId="0" applyFont="1" applyBorder="1" applyAlignment="1">
      <alignment horizontal="center" vertical="center" textRotation="90" readingOrder="2"/>
    </xf>
    <xf numFmtId="0" fontId="11" fillId="0" borderId="8" xfId="0" applyFont="1" applyBorder="1" applyAlignment="1">
      <alignment horizontal="center" vertical="center" readingOrder="2"/>
    </xf>
    <xf numFmtId="0" fontId="11" fillId="0" borderId="2" xfId="0" applyFont="1" applyBorder="1" applyAlignment="1">
      <alignment horizontal="center" vertical="center" readingOrder="2"/>
    </xf>
    <xf numFmtId="164" fontId="16" fillId="0" borderId="18" xfId="0" applyNumberFormat="1" applyFont="1" applyBorder="1" applyAlignment="1">
      <alignment horizontal="center" vertical="center"/>
    </xf>
    <xf numFmtId="164" fontId="16" fillId="0" borderId="20" xfId="0" applyNumberFormat="1" applyFont="1" applyBorder="1" applyAlignment="1">
      <alignment horizontal="center" vertical="center"/>
    </xf>
    <xf numFmtId="0" fontId="25" fillId="0" borderId="0" xfId="0" applyFont="1" applyAlignment="1">
      <alignment horizontal="left" vertical="center" readingOrder="1"/>
    </xf>
    <xf numFmtId="0" fontId="36" fillId="0" borderId="29" xfId="0" applyFont="1" applyBorder="1" applyAlignment="1">
      <alignment horizontal="center" vertical="center" readingOrder="2"/>
    </xf>
    <xf numFmtId="0" fontId="27" fillId="0" borderId="0" xfId="0" applyFont="1" applyAlignment="1">
      <alignment horizontal="left" vertical="center" readingOrder="2"/>
    </xf>
    <xf numFmtId="0" fontId="27" fillId="0" borderId="29" xfId="0" applyFont="1" applyBorder="1" applyAlignment="1">
      <alignment horizontal="left" vertical="center" readingOrder="2"/>
    </xf>
    <xf numFmtId="166" fontId="37" fillId="0" borderId="0" xfId="0" applyNumberFormat="1" applyFont="1" applyAlignment="1">
      <alignment horizontal="center" vertical="center" readingOrder="2"/>
    </xf>
    <xf numFmtId="166" fontId="37" fillId="0" borderId="29" xfId="0" applyNumberFormat="1" applyFont="1" applyBorder="1" applyAlignment="1">
      <alignment horizontal="center" vertical="center" readingOrder="2"/>
    </xf>
    <xf numFmtId="0" fontId="39" fillId="0" borderId="0" xfId="0" applyFont="1" applyAlignment="1">
      <alignment horizontal="right" vertical="center" readingOrder="2"/>
    </xf>
    <xf numFmtId="0" fontId="39" fillId="0" borderId="29" xfId="0" applyFont="1" applyBorder="1" applyAlignment="1">
      <alignment horizontal="right" vertical="center" readingOrder="2"/>
    </xf>
    <xf numFmtId="0" fontId="37" fillId="0" borderId="0" xfId="0" applyFont="1" applyAlignment="1">
      <alignment horizontal="center" vertical="center" readingOrder="2"/>
    </xf>
    <xf numFmtId="0" fontId="37" fillId="0" borderId="29" xfId="0" applyFont="1" applyBorder="1" applyAlignment="1">
      <alignment horizontal="center" vertical="center" readingOrder="2"/>
    </xf>
    <xf numFmtId="166" fontId="36" fillId="0" borderId="29" xfId="0" applyNumberFormat="1" applyFont="1" applyBorder="1" applyAlignment="1">
      <alignment horizontal="center" vertical="center" readingOrder="2"/>
    </xf>
    <xf numFmtId="0" fontId="23" fillId="0" borderId="0" xfId="0" applyFont="1" applyAlignment="1">
      <alignment horizontal="center"/>
    </xf>
    <xf numFmtId="0" fontId="32" fillId="7" borderId="0" xfId="0" applyFont="1" applyFill="1" applyAlignment="1">
      <alignment horizontal="center"/>
    </xf>
    <xf numFmtId="0" fontId="34" fillId="0" borderId="0" xfId="0" applyFont="1" applyAlignment="1">
      <alignment horizontal="center" vertical="center"/>
    </xf>
    <xf numFmtId="0" fontId="35" fillId="0" borderId="0" xfId="0" applyFont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6"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trlProps/ctrlProp1.xml><?xml version="1.0" encoding="utf-8"?>
<formControlPr xmlns="http://schemas.microsoft.com/office/spreadsheetml/2009/9/main" objectType="Spin" dx="22" fmlaLink="$U$8" max="30000" page="10" val="26"/>
</file>

<file path=xl/ctrlProps/ctrlProp2.xml><?xml version="1.0" encoding="utf-8"?>
<formControlPr xmlns="http://schemas.microsoft.com/office/spreadsheetml/2009/9/main" objectType="Drop" dropLines="10" dropStyle="combo" dx="31" fmlaLink="$U$8" fmlaRange="'Nilai Tahriri'!$B$2:$B$27" noThreeD="1" sel="26" val="3"/>
</file>

<file path=xl/ctrlProps/ctrlProp3.xml><?xml version="1.0" encoding="utf-8"?>
<formControlPr xmlns="http://schemas.microsoft.com/office/spreadsheetml/2009/9/main" objectType="Drop" dropStyle="combo" dx="31" fmlaLink="$V$10" fmlaRange="'Nilai Tahriri'!$B$2:$B$41" noThreeD="1" sel="1" val="0"/>
</file>

<file path=xl/ctrlProps/ctrlProp4.xml><?xml version="1.0" encoding="utf-8"?>
<formControlPr xmlns="http://schemas.microsoft.com/office/spreadsheetml/2009/9/main" objectType="Drop" dropStyle="combo" dx="31" fmlaLink="$V$12" fmlaRange="'Nilai Tahriri'!$B$2:$B$41" noThreeD="1" sel="30" val="22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739912</xdr:colOff>
      <xdr:row>55</xdr:row>
      <xdr:rowOff>220870</xdr:rowOff>
    </xdr:from>
    <xdr:to>
      <xdr:col>10</xdr:col>
      <xdr:colOff>215347</xdr:colOff>
      <xdr:row>55</xdr:row>
      <xdr:rowOff>220870</xdr:rowOff>
    </xdr:to>
    <xdr:cxnSp macro="">
      <xdr:nvCxnSpPr>
        <xdr:cNvPr id="3" name="Konektor Lurus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CxnSpPr/>
      </xdr:nvCxnSpPr>
      <xdr:spPr>
        <a:xfrm>
          <a:off x="1076738" y="10894392"/>
          <a:ext cx="1336261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362224</xdr:colOff>
      <xdr:row>55</xdr:row>
      <xdr:rowOff>218661</xdr:rowOff>
    </xdr:from>
    <xdr:to>
      <xdr:col>16</xdr:col>
      <xdr:colOff>638312</xdr:colOff>
      <xdr:row>55</xdr:row>
      <xdr:rowOff>218661</xdr:rowOff>
    </xdr:to>
    <xdr:cxnSp macro="">
      <xdr:nvCxnSpPr>
        <xdr:cNvPr id="5" name="Konektor Lurus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CxnSpPr/>
      </xdr:nvCxnSpPr>
      <xdr:spPr>
        <a:xfrm>
          <a:off x="5050181" y="10892183"/>
          <a:ext cx="1336261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452784</xdr:colOff>
      <xdr:row>49</xdr:row>
      <xdr:rowOff>220869</xdr:rowOff>
    </xdr:from>
    <xdr:to>
      <xdr:col>15</xdr:col>
      <xdr:colOff>279622</xdr:colOff>
      <xdr:row>49</xdr:row>
      <xdr:rowOff>220869</xdr:rowOff>
    </xdr:to>
    <xdr:cxnSp macro="">
      <xdr:nvCxnSpPr>
        <xdr:cNvPr id="6" name="Konektor Lurus 5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CxnSpPr/>
      </xdr:nvCxnSpPr>
      <xdr:spPr>
        <a:xfrm flipV="1">
          <a:off x="4003262" y="9536043"/>
          <a:ext cx="1737360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31750</xdr:colOff>
          <xdr:row>6</xdr:row>
          <xdr:rowOff>0</xdr:rowOff>
        </xdr:from>
        <xdr:to>
          <xdr:col>21</xdr:col>
          <xdr:colOff>603250</xdr:colOff>
          <xdr:row>7</xdr:row>
          <xdr:rowOff>241300</xdr:rowOff>
        </xdr:to>
        <xdr:sp macro="" textlink="">
          <xdr:nvSpPr>
            <xdr:cNvPr id="1027" name="Spinner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6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50800</xdr:colOff>
          <xdr:row>6</xdr:row>
          <xdr:rowOff>12700</xdr:rowOff>
        </xdr:from>
        <xdr:to>
          <xdr:col>24</xdr:col>
          <xdr:colOff>146050</xdr:colOff>
          <xdr:row>7</xdr:row>
          <xdr:rowOff>88900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6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9</xdr:row>
          <xdr:rowOff>12700</xdr:rowOff>
        </xdr:from>
        <xdr:to>
          <xdr:col>24</xdr:col>
          <xdr:colOff>165100</xdr:colOff>
          <xdr:row>10</xdr:row>
          <xdr:rowOff>165100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6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11</xdr:row>
          <xdr:rowOff>50800</xdr:rowOff>
        </xdr:from>
        <xdr:to>
          <xdr:col>24</xdr:col>
          <xdr:colOff>165100</xdr:colOff>
          <xdr:row>13</xdr:row>
          <xdr:rowOff>12700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6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31750</xdr:colOff>
          <xdr:row>14</xdr:row>
          <xdr:rowOff>12700</xdr:rowOff>
        </xdr:from>
        <xdr:to>
          <xdr:col>21</xdr:col>
          <xdr:colOff>584200</xdr:colOff>
          <xdr:row>16</xdr:row>
          <xdr:rowOff>31750</xdr:rowOff>
        </xdr:to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6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6576" rIns="54864" bIns="36576" anchor="ctr" upright="1"/>
            <a:lstStyle/>
            <a:p>
              <a:pPr algn="ctr" rtl="0">
                <a:defRPr sz="1000"/>
              </a:pPr>
              <a:r>
                <a:rPr lang="id-ID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Preview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812800</xdr:colOff>
          <xdr:row>14</xdr:row>
          <xdr:rowOff>12700</xdr:rowOff>
        </xdr:from>
        <xdr:to>
          <xdr:col>24</xdr:col>
          <xdr:colOff>152400</xdr:colOff>
          <xdr:row>16</xdr:row>
          <xdr:rowOff>12700</xdr:rowOff>
        </xdr:to>
        <xdr:sp macro="" textlink="">
          <xdr:nvSpPr>
            <xdr:cNvPr id="1042" name="Button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6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6576" rIns="54864" bIns="36576" anchor="ctr" upright="1"/>
            <a:lstStyle/>
            <a:p>
              <a:pPr algn="ctr" rtl="0">
                <a:defRPr sz="1000"/>
              </a:pPr>
              <a:r>
                <a:rPr lang="id-ID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Print ALL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C2:C12"/>
  <sheetViews>
    <sheetView workbookViewId="0">
      <selection activeCell="C14" sqref="C14"/>
    </sheetView>
  </sheetViews>
  <sheetFormatPr defaultRowHeight="14.5" x14ac:dyDescent="0.35"/>
  <sheetData>
    <row r="2" spans="3:3" x14ac:dyDescent="0.35">
      <c r="C2" t="s">
        <v>146</v>
      </c>
    </row>
    <row r="4" spans="3:3" x14ac:dyDescent="0.35">
      <c r="C4" t="s">
        <v>147</v>
      </c>
    </row>
    <row r="6" spans="3:3" x14ac:dyDescent="0.35">
      <c r="C6" t="s">
        <v>148</v>
      </c>
    </row>
    <row r="8" spans="3:3" x14ac:dyDescent="0.35">
      <c r="C8" t="s">
        <v>149</v>
      </c>
    </row>
    <row r="10" spans="3:3" x14ac:dyDescent="0.35">
      <c r="C10" t="s">
        <v>150</v>
      </c>
    </row>
    <row r="12" spans="3:3" x14ac:dyDescent="0.35">
      <c r="C12" t="s">
        <v>151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7"/>
  <dimension ref="A1:L31"/>
  <sheetViews>
    <sheetView tabSelected="1" zoomScaleNormal="100" workbookViewId="0">
      <selection activeCell="C7" sqref="C7:D8"/>
    </sheetView>
  </sheetViews>
  <sheetFormatPr defaultColWidth="8.7265625" defaultRowHeight="14.5" x14ac:dyDescent="0.35"/>
  <cols>
    <col min="1" max="1" width="8.7265625" style="19" customWidth="1"/>
    <col min="2" max="2" width="1.1796875" style="19" hidden="1" customWidth="1"/>
    <col min="3" max="3" width="24.453125" style="19" customWidth="1"/>
    <col min="4" max="4" width="24.81640625" style="19" customWidth="1"/>
    <col min="5" max="5" width="2.453125" style="19" customWidth="1"/>
    <col min="6" max="6" width="24.26953125" style="19" customWidth="1"/>
    <col min="7" max="16384" width="8.7265625" style="19"/>
  </cols>
  <sheetData>
    <row r="1" spans="1:12" x14ac:dyDescent="0.35">
      <c r="C1" s="116" t="s">
        <v>174</v>
      </c>
      <c r="D1" s="116"/>
      <c r="E1" s="116"/>
      <c r="F1" s="116"/>
      <c r="G1" s="116"/>
    </row>
    <row r="2" spans="1:12" x14ac:dyDescent="0.35">
      <c r="C2" s="116"/>
      <c r="D2" s="116"/>
      <c r="E2" s="116"/>
      <c r="F2" s="116"/>
      <c r="G2" s="116"/>
    </row>
    <row r="3" spans="1:12" ht="7.5" customHeight="1" x14ac:dyDescent="0.35">
      <c r="C3" s="117"/>
      <c r="D3" s="118"/>
      <c r="E3" s="118"/>
      <c r="F3" s="118"/>
      <c r="G3" s="119"/>
    </row>
    <row r="4" spans="1:12" ht="21" x14ac:dyDescent="0.35">
      <c r="A4" s="19" t="s">
        <v>97</v>
      </c>
      <c r="B4" s="19" t="str">
        <f>CONCATENATE(F4," ",E4," ",C4)</f>
        <v>الصف  : الخامس ب للبنين</v>
      </c>
      <c r="C4" s="121" t="s">
        <v>339</v>
      </c>
      <c r="D4" s="121"/>
      <c r="E4" s="121" t="s">
        <v>155</v>
      </c>
      <c r="F4" s="57" t="s">
        <v>154</v>
      </c>
      <c r="G4" s="115">
        <v>1</v>
      </c>
    </row>
    <row r="5" spans="1:12" x14ac:dyDescent="0.35">
      <c r="C5" s="121"/>
      <c r="D5" s="121"/>
      <c r="E5" s="121"/>
      <c r="F5" s="56" t="s">
        <v>159</v>
      </c>
      <c r="G5" s="115"/>
    </row>
    <row r="6" spans="1:12" ht="7" customHeight="1" x14ac:dyDescent="0.35">
      <c r="C6" s="124"/>
      <c r="D6" s="124"/>
      <c r="E6" s="124"/>
      <c r="F6" s="124"/>
      <c r="G6" s="124"/>
    </row>
    <row r="7" spans="1:12" ht="21" x14ac:dyDescent="0.35">
      <c r="A7" s="20" t="s">
        <v>97</v>
      </c>
      <c r="B7" s="19" t="str">
        <f>CONCATENATE(F7," ",E7," ",C7)</f>
        <v>الفصل الدراسي : الأول</v>
      </c>
      <c r="C7" s="122" t="s">
        <v>281</v>
      </c>
      <c r="D7" s="122"/>
      <c r="E7" s="121" t="s">
        <v>155</v>
      </c>
      <c r="F7" s="57" t="s">
        <v>166</v>
      </c>
      <c r="G7" s="115">
        <v>2</v>
      </c>
    </row>
    <row r="8" spans="1:12" ht="21.65" customHeight="1" x14ac:dyDescent="0.35">
      <c r="C8" s="122"/>
      <c r="D8" s="122"/>
      <c r="E8" s="121"/>
      <c r="F8" s="56" t="s">
        <v>167</v>
      </c>
      <c r="G8" s="115"/>
    </row>
    <row r="9" spans="1:12" ht="7" customHeight="1" x14ac:dyDescent="0.35">
      <c r="C9" s="124"/>
      <c r="D9" s="124"/>
      <c r="E9" s="124"/>
      <c r="F9" s="124"/>
      <c r="G9" s="124"/>
    </row>
    <row r="10" spans="1:12" ht="26.5" customHeight="1" x14ac:dyDescent="0.5">
      <c r="A10" s="19" t="s">
        <v>97</v>
      </c>
      <c r="B10" s="19" t="str">
        <f>CONCATENATE(F10," : ")</f>
        <v xml:space="preserve">العام الدراسي : </v>
      </c>
      <c r="C10" s="125" t="s">
        <v>286</v>
      </c>
      <c r="D10" s="125"/>
      <c r="E10" s="121" t="s">
        <v>155</v>
      </c>
      <c r="F10" s="55" t="s">
        <v>156</v>
      </c>
      <c r="G10" s="115">
        <v>3</v>
      </c>
    </row>
    <row r="11" spans="1:12" ht="26.15" customHeight="1" x14ac:dyDescent="0.35">
      <c r="B11" s="108" t="str">
        <f>CONCATENATE(C10," ","م")</f>
        <v>٢٠٢٥ - ٢٠٢٦ م</v>
      </c>
      <c r="C11" s="123" t="s">
        <v>287</v>
      </c>
      <c r="D11" s="123"/>
      <c r="E11" s="121"/>
      <c r="F11" s="56" t="s">
        <v>158</v>
      </c>
      <c r="G11" s="115"/>
    </row>
    <row r="12" spans="1:12" ht="6.65" customHeight="1" x14ac:dyDescent="0.35">
      <c r="B12" s="108" t="str">
        <f>CONCATENATE(C11," ","ه")</f>
        <v>١٤٤٦ - ١٤٤٧ ه</v>
      </c>
      <c r="C12" s="124"/>
      <c r="D12" s="124"/>
      <c r="E12" s="124"/>
      <c r="F12" s="124"/>
      <c r="G12" s="124"/>
    </row>
    <row r="13" spans="1:12" ht="21" x14ac:dyDescent="0.5">
      <c r="C13" s="128" t="s">
        <v>288</v>
      </c>
      <c r="D13" s="129"/>
      <c r="E13" s="121" t="s">
        <v>155</v>
      </c>
      <c r="F13" s="55" t="s">
        <v>157</v>
      </c>
      <c r="G13" s="115">
        <v>4</v>
      </c>
      <c r="K13" s="53"/>
    </row>
    <row r="14" spans="1:12" ht="22.5" customHeight="1" x14ac:dyDescent="0.35">
      <c r="C14" s="129" t="s">
        <v>289</v>
      </c>
      <c r="D14" s="129"/>
      <c r="E14" s="121"/>
      <c r="F14" s="56" t="s">
        <v>160</v>
      </c>
      <c r="G14" s="115"/>
      <c r="K14" s="53"/>
    </row>
    <row r="15" spans="1:12" ht="6" customHeight="1" x14ac:dyDescent="0.35">
      <c r="C15" s="124"/>
      <c r="D15" s="124"/>
      <c r="E15" s="124"/>
      <c r="F15" s="124"/>
      <c r="G15" s="124"/>
    </row>
    <row r="16" spans="1:12" ht="21" x14ac:dyDescent="0.5">
      <c r="C16" s="120" t="s">
        <v>285</v>
      </c>
      <c r="D16" s="120"/>
      <c r="E16" s="121" t="s">
        <v>155</v>
      </c>
      <c r="F16" s="55" t="s">
        <v>162</v>
      </c>
      <c r="G16" s="115">
        <v>5</v>
      </c>
      <c r="K16" s="53"/>
      <c r="L16" s="53"/>
    </row>
    <row r="17" spans="3:12" ht="14.5" customHeight="1" x14ac:dyDescent="0.35">
      <c r="C17" s="120"/>
      <c r="D17" s="120"/>
      <c r="E17" s="121"/>
      <c r="F17" s="56" t="s">
        <v>164</v>
      </c>
      <c r="G17" s="115"/>
    </row>
    <row r="18" spans="3:12" ht="6" customHeight="1" x14ac:dyDescent="0.5">
      <c r="C18" s="127"/>
      <c r="D18" s="127"/>
      <c r="E18" s="127"/>
      <c r="F18" s="127"/>
      <c r="G18" s="127"/>
    </row>
    <row r="19" spans="3:12" ht="21" x14ac:dyDescent="0.5">
      <c r="C19" s="126"/>
      <c r="D19" s="126"/>
      <c r="E19" s="121" t="s">
        <v>155</v>
      </c>
      <c r="F19" s="55" t="s">
        <v>163</v>
      </c>
      <c r="G19" s="115">
        <v>6</v>
      </c>
    </row>
    <row r="20" spans="3:12" ht="15" customHeight="1" x14ac:dyDescent="0.35">
      <c r="C20" s="126"/>
      <c r="D20" s="126"/>
      <c r="E20" s="121"/>
      <c r="F20" s="54" t="s">
        <v>165</v>
      </c>
      <c r="G20" s="115"/>
    </row>
    <row r="24" spans="3:12" x14ac:dyDescent="0.35">
      <c r="L24" s="53"/>
    </row>
    <row r="25" spans="3:12" x14ac:dyDescent="0.35">
      <c r="L25" s="53"/>
    </row>
    <row r="26" spans="3:12" x14ac:dyDescent="0.35">
      <c r="L26" s="53"/>
    </row>
    <row r="27" spans="3:12" x14ac:dyDescent="0.35">
      <c r="L27" s="53"/>
    </row>
    <row r="28" spans="3:12" x14ac:dyDescent="0.35">
      <c r="L28" s="53"/>
    </row>
    <row r="29" spans="3:12" x14ac:dyDescent="0.35">
      <c r="L29" s="53"/>
    </row>
    <row r="30" spans="3:12" x14ac:dyDescent="0.35">
      <c r="L30" s="53"/>
    </row>
    <row r="31" spans="3:12" x14ac:dyDescent="0.35">
      <c r="L31" s="53"/>
    </row>
  </sheetData>
  <sheetProtection selectLockedCells="1"/>
  <mergeCells count="27">
    <mergeCell ref="C19:D20"/>
    <mergeCell ref="C12:G12"/>
    <mergeCell ref="G13:G14"/>
    <mergeCell ref="C15:G15"/>
    <mergeCell ref="G19:G20"/>
    <mergeCell ref="G16:G17"/>
    <mergeCell ref="E19:E20"/>
    <mergeCell ref="C18:G18"/>
    <mergeCell ref="E13:E14"/>
    <mergeCell ref="E16:E17"/>
    <mergeCell ref="C13:D13"/>
    <mergeCell ref="C14:D14"/>
    <mergeCell ref="G7:G8"/>
    <mergeCell ref="G4:G5"/>
    <mergeCell ref="C1:G2"/>
    <mergeCell ref="C3:G3"/>
    <mergeCell ref="C16:D17"/>
    <mergeCell ref="E4:E5"/>
    <mergeCell ref="E7:E8"/>
    <mergeCell ref="E10:E11"/>
    <mergeCell ref="C4:D5"/>
    <mergeCell ref="C7:D8"/>
    <mergeCell ref="C11:D11"/>
    <mergeCell ref="C6:G6"/>
    <mergeCell ref="C9:G9"/>
    <mergeCell ref="G10:G11"/>
    <mergeCell ref="C10:D10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/>
  <dimension ref="A1:D41"/>
  <sheetViews>
    <sheetView workbookViewId="0">
      <selection activeCell="B6" sqref="B6"/>
    </sheetView>
  </sheetViews>
  <sheetFormatPr defaultColWidth="8.7265625" defaultRowHeight="14.5" x14ac:dyDescent="0.35"/>
  <cols>
    <col min="1" max="1" width="6.54296875" customWidth="1"/>
    <col min="2" max="2" width="32.453125" style="19" customWidth="1"/>
    <col min="3" max="3" width="10.1796875" style="19" customWidth="1"/>
    <col min="4" max="4" width="32.6328125" style="19" customWidth="1"/>
    <col min="5" max="16384" width="8.7265625" style="19"/>
  </cols>
  <sheetData>
    <row r="1" spans="1:4" ht="18" customHeight="1" x14ac:dyDescent="0.35">
      <c r="A1" s="10" t="s">
        <v>76</v>
      </c>
      <c r="B1" s="10" t="s">
        <v>168</v>
      </c>
      <c r="C1" s="10" t="s">
        <v>169</v>
      </c>
      <c r="D1" s="10" t="s">
        <v>283</v>
      </c>
    </row>
    <row r="2" spans="1:4" ht="18" customHeight="1" x14ac:dyDescent="0.35">
      <c r="A2" s="6">
        <v>1</v>
      </c>
      <c r="B2" s="110" t="s">
        <v>315</v>
      </c>
      <c r="C2" s="111" t="s">
        <v>291</v>
      </c>
      <c r="D2" s="112" t="s">
        <v>284</v>
      </c>
    </row>
    <row r="3" spans="1:4" ht="18" customHeight="1" x14ac:dyDescent="0.35">
      <c r="A3" s="6">
        <v>2</v>
      </c>
      <c r="B3" s="110" t="s">
        <v>316</v>
      </c>
      <c r="C3" s="111" t="s">
        <v>292</v>
      </c>
      <c r="D3" s="112" t="s">
        <v>97</v>
      </c>
    </row>
    <row r="4" spans="1:4" ht="18" customHeight="1" x14ac:dyDescent="0.35">
      <c r="A4" s="6">
        <v>3</v>
      </c>
      <c r="B4" s="110" t="s">
        <v>317</v>
      </c>
      <c r="C4" s="111" t="s">
        <v>293</v>
      </c>
      <c r="D4" s="112" t="s">
        <v>97</v>
      </c>
    </row>
    <row r="5" spans="1:4" ht="18" customHeight="1" x14ac:dyDescent="0.35">
      <c r="A5" s="6">
        <v>4</v>
      </c>
      <c r="B5" s="110" t="s">
        <v>318</v>
      </c>
      <c r="C5" s="111" t="s">
        <v>294</v>
      </c>
      <c r="D5" s="112" t="s">
        <v>97</v>
      </c>
    </row>
    <row r="6" spans="1:4" ht="18" customHeight="1" x14ac:dyDescent="0.35">
      <c r="A6" s="6">
        <v>5</v>
      </c>
      <c r="B6" s="110" t="s">
        <v>319</v>
      </c>
      <c r="C6" s="111" t="s">
        <v>295</v>
      </c>
      <c r="D6" s="112" t="s">
        <v>97</v>
      </c>
    </row>
    <row r="7" spans="1:4" ht="18" customHeight="1" x14ac:dyDescent="0.35">
      <c r="A7" s="6">
        <v>6</v>
      </c>
      <c r="B7" s="110" t="s">
        <v>320</v>
      </c>
      <c r="C7" s="111" t="s">
        <v>296</v>
      </c>
      <c r="D7" s="112" t="s">
        <v>97</v>
      </c>
    </row>
    <row r="8" spans="1:4" ht="18" customHeight="1" x14ac:dyDescent="0.35">
      <c r="A8" s="6">
        <v>7</v>
      </c>
      <c r="B8" s="110" t="s">
        <v>321</v>
      </c>
      <c r="C8" s="111" t="s">
        <v>297</v>
      </c>
      <c r="D8" s="112" t="s">
        <v>97</v>
      </c>
    </row>
    <row r="9" spans="1:4" ht="18" customHeight="1" x14ac:dyDescent="0.35">
      <c r="A9" s="6">
        <v>8</v>
      </c>
      <c r="B9" s="110" t="s">
        <v>322</v>
      </c>
      <c r="C9" s="111" t="s">
        <v>298</v>
      </c>
      <c r="D9" s="112" t="s">
        <v>97</v>
      </c>
    </row>
    <row r="10" spans="1:4" ht="18" customHeight="1" x14ac:dyDescent="0.35">
      <c r="A10" s="6">
        <v>9</v>
      </c>
      <c r="B10" s="110" t="s">
        <v>323</v>
      </c>
      <c r="C10" s="111" t="s">
        <v>299</v>
      </c>
      <c r="D10" s="112" t="s">
        <v>97</v>
      </c>
    </row>
    <row r="11" spans="1:4" ht="18" customHeight="1" x14ac:dyDescent="0.35">
      <c r="A11" s="6">
        <v>10</v>
      </c>
      <c r="B11" s="110" t="s">
        <v>324</v>
      </c>
      <c r="C11" s="111" t="s">
        <v>300</v>
      </c>
      <c r="D11" s="112" t="s">
        <v>97</v>
      </c>
    </row>
    <row r="12" spans="1:4" ht="18" customHeight="1" x14ac:dyDescent="0.35">
      <c r="A12" s="6">
        <v>11</v>
      </c>
      <c r="B12" s="110" t="s">
        <v>325</v>
      </c>
      <c r="C12" s="111" t="s">
        <v>301</v>
      </c>
      <c r="D12" s="112" t="s">
        <v>97</v>
      </c>
    </row>
    <row r="13" spans="1:4" ht="18" customHeight="1" x14ac:dyDescent="0.35">
      <c r="A13" s="6">
        <v>12</v>
      </c>
      <c r="B13" s="110" t="s">
        <v>326</v>
      </c>
      <c r="C13" s="111" t="s">
        <v>302</v>
      </c>
      <c r="D13" s="112" t="s">
        <v>97</v>
      </c>
    </row>
    <row r="14" spans="1:4" ht="18" customHeight="1" x14ac:dyDescent="0.35">
      <c r="A14" s="6">
        <v>13</v>
      </c>
      <c r="B14" s="110" t="s">
        <v>327</v>
      </c>
      <c r="C14" s="111" t="s">
        <v>303</v>
      </c>
      <c r="D14" s="112" t="s">
        <v>97</v>
      </c>
    </row>
    <row r="15" spans="1:4" ht="18" customHeight="1" x14ac:dyDescent="0.35">
      <c r="A15" s="6">
        <v>14</v>
      </c>
      <c r="B15" s="110" t="s">
        <v>328</v>
      </c>
      <c r="C15" s="111" t="s">
        <v>304</v>
      </c>
      <c r="D15" s="112" t="s">
        <v>97</v>
      </c>
    </row>
    <row r="16" spans="1:4" ht="18" customHeight="1" x14ac:dyDescent="0.35">
      <c r="A16" s="6">
        <v>15</v>
      </c>
      <c r="B16" s="110" t="s">
        <v>329</v>
      </c>
      <c r="C16" s="111" t="s">
        <v>305</v>
      </c>
      <c r="D16" s="112" t="s">
        <v>97</v>
      </c>
    </row>
    <row r="17" spans="1:4" ht="18" customHeight="1" x14ac:dyDescent="0.35">
      <c r="A17" s="6">
        <v>16</v>
      </c>
      <c r="B17" s="110" t="s">
        <v>330</v>
      </c>
      <c r="C17" s="111" t="s">
        <v>306</v>
      </c>
      <c r="D17" s="112" t="s">
        <v>97</v>
      </c>
    </row>
    <row r="18" spans="1:4" ht="18" customHeight="1" x14ac:dyDescent="0.35">
      <c r="A18" s="6">
        <v>17</v>
      </c>
      <c r="B18" s="110" t="s">
        <v>331</v>
      </c>
      <c r="C18" s="111" t="s">
        <v>307</v>
      </c>
      <c r="D18" s="112" t="s">
        <v>97</v>
      </c>
    </row>
    <row r="19" spans="1:4" ht="18" customHeight="1" x14ac:dyDescent="0.35">
      <c r="A19" s="6">
        <v>18</v>
      </c>
      <c r="B19" s="110" t="s">
        <v>332</v>
      </c>
      <c r="C19" s="111" t="s">
        <v>308</v>
      </c>
      <c r="D19" s="112" t="s">
        <v>97</v>
      </c>
    </row>
    <row r="20" spans="1:4" ht="18" customHeight="1" x14ac:dyDescent="0.35">
      <c r="A20" s="6">
        <v>19</v>
      </c>
      <c r="B20" s="110" t="s">
        <v>333</v>
      </c>
      <c r="C20" s="111" t="s">
        <v>309</v>
      </c>
      <c r="D20" s="112" t="s">
        <v>97</v>
      </c>
    </row>
    <row r="21" spans="1:4" ht="18" customHeight="1" x14ac:dyDescent="0.35">
      <c r="A21" s="6">
        <v>20</v>
      </c>
      <c r="B21" s="110" t="s">
        <v>334</v>
      </c>
      <c r="C21" s="111" t="s">
        <v>310</v>
      </c>
      <c r="D21" s="112" t="s">
        <v>97</v>
      </c>
    </row>
    <row r="22" spans="1:4" ht="18" customHeight="1" x14ac:dyDescent="0.35">
      <c r="A22" s="6">
        <v>21</v>
      </c>
      <c r="B22" s="110" t="s">
        <v>335</v>
      </c>
      <c r="C22" s="111" t="s">
        <v>311</v>
      </c>
      <c r="D22" s="112" t="s">
        <v>97</v>
      </c>
    </row>
    <row r="23" spans="1:4" ht="18" customHeight="1" x14ac:dyDescent="0.35">
      <c r="A23" s="6">
        <v>22</v>
      </c>
      <c r="B23" s="110" t="s">
        <v>336</v>
      </c>
      <c r="C23" s="111" t="s">
        <v>312</v>
      </c>
      <c r="D23" s="112" t="s">
        <v>97</v>
      </c>
    </row>
    <row r="24" spans="1:4" ht="18" customHeight="1" x14ac:dyDescent="0.35">
      <c r="A24" s="6">
        <v>23</v>
      </c>
      <c r="B24" s="110" t="s">
        <v>337</v>
      </c>
      <c r="C24" s="111" t="s">
        <v>313</v>
      </c>
      <c r="D24" s="112" t="s">
        <v>97</v>
      </c>
    </row>
    <row r="25" spans="1:4" ht="18" customHeight="1" x14ac:dyDescent="0.35">
      <c r="A25" s="6">
        <v>24</v>
      </c>
      <c r="B25" s="110" t="s">
        <v>338</v>
      </c>
      <c r="C25" s="111" t="s">
        <v>314</v>
      </c>
      <c r="D25" s="112" t="s">
        <v>97</v>
      </c>
    </row>
    <row r="26" spans="1:4" ht="18" customHeight="1" x14ac:dyDescent="0.35">
      <c r="A26" s="6">
        <v>25</v>
      </c>
      <c r="B26" s="110"/>
      <c r="C26" s="111"/>
      <c r="D26" s="112" t="s">
        <v>97</v>
      </c>
    </row>
    <row r="27" spans="1:4" ht="18" customHeight="1" x14ac:dyDescent="0.35">
      <c r="A27" s="6">
        <v>26</v>
      </c>
      <c r="B27" s="110"/>
      <c r="C27" s="111"/>
      <c r="D27" s="112" t="s">
        <v>97</v>
      </c>
    </row>
    <row r="28" spans="1:4" ht="18" customHeight="1" x14ac:dyDescent="0.35">
      <c r="A28" s="6">
        <v>27</v>
      </c>
      <c r="B28" s="110"/>
      <c r="C28" s="111"/>
      <c r="D28" s="112" t="s">
        <v>97</v>
      </c>
    </row>
    <row r="29" spans="1:4" ht="18" customHeight="1" x14ac:dyDescent="0.35">
      <c r="A29" s="6">
        <v>28</v>
      </c>
      <c r="B29" s="110"/>
      <c r="C29" s="111"/>
      <c r="D29" s="112" t="s">
        <v>97</v>
      </c>
    </row>
    <row r="30" spans="1:4" ht="18" customHeight="1" x14ac:dyDescent="0.35">
      <c r="A30" s="6">
        <v>29</v>
      </c>
      <c r="B30" s="110"/>
      <c r="C30" s="111"/>
      <c r="D30" s="112" t="s">
        <v>97</v>
      </c>
    </row>
    <row r="31" spans="1:4" ht="18" customHeight="1" x14ac:dyDescent="0.35">
      <c r="A31" s="6">
        <v>30</v>
      </c>
      <c r="B31" s="110"/>
      <c r="C31" s="111"/>
      <c r="D31" s="112" t="s">
        <v>97</v>
      </c>
    </row>
    <row r="32" spans="1:4" ht="18" customHeight="1" x14ac:dyDescent="0.35">
      <c r="A32" s="6">
        <v>31</v>
      </c>
      <c r="B32" s="110"/>
      <c r="C32" s="110"/>
      <c r="D32" s="112" t="s">
        <v>97</v>
      </c>
    </row>
    <row r="33" spans="1:4" ht="18" customHeight="1" x14ac:dyDescent="0.35">
      <c r="A33" s="6">
        <v>32</v>
      </c>
      <c r="B33" s="110"/>
      <c r="C33" s="110"/>
      <c r="D33" s="112" t="s">
        <v>97</v>
      </c>
    </row>
    <row r="34" spans="1:4" ht="18" customHeight="1" x14ac:dyDescent="0.35">
      <c r="A34" s="6">
        <v>33</v>
      </c>
      <c r="B34" s="110"/>
      <c r="C34" s="110"/>
      <c r="D34" s="112" t="s">
        <v>97</v>
      </c>
    </row>
    <row r="35" spans="1:4" ht="18" customHeight="1" x14ac:dyDescent="0.35">
      <c r="A35" s="6">
        <v>34</v>
      </c>
      <c r="B35" s="110"/>
      <c r="C35" s="110"/>
      <c r="D35" s="112" t="s">
        <v>97</v>
      </c>
    </row>
    <row r="36" spans="1:4" ht="18" customHeight="1" x14ac:dyDescent="0.35">
      <c r="A36" s="6">
        <v>35</v>
      </c>
      <c r="B36" s="110"/>
      <c r="C36" s="110"/>
      <c r="D36" s="112" t="s">
        <v>97</v>
      </c>
    </row>
    <row r="37" spans="1:4" ht="18" customHeight="1" x14ac:dyDescent="0.35">
      <c r="A37" s="6">
        <v>36</v>
      </c>
      <c r="B37" s="110"/>
      <c r="C37" s="110"/>
      <c r="D37" s="112" t="s">
        <v>97</v>
      </c>
    </row>
    <row r="38" spans="1:4" ht="18" customHeight="1" x14ac:dyDescent="0.35">
      <c r="A38" s="6">
        <v>37</v>
      </c>
      <c r="B38" s="110"/>
      <c r="C38" s="110"/>
      <c r="D38" s="112" t="s">
        <v>97</v>
      </c>
    </row>
    <row r="39" spans="1:4" ht="18" customHeight="1" x14ac:dyDescent="0.35">
      <c r="A39" s="6">
        <v>38</v>
      </c>
      <c r="B39" s="110"/>
      <c r="C39" s="110"/>
      <c r="D39" s="112" t="s">
        <v>97</v>
      </c>
    </row>
    <row r="40" spans="1:4" ht="18" customHeight="1" x14ac:dyDescent="0.35">
      <c r="A40" s="6">
        <v>39</v>
      </c>
      <c r="B40" s="110"/>
      <c r="C40" s="110"/>
      <c r="D40" s="112" t="s">
        <v>97</v>
      </c>
    </row>
    <row r="41" spans="1:4" ht="18" customHeight="1" x14ac:dyDescent="0.35">
      <c r="A41" s="6">
        <v>40</v>
      </c>
      <c r="B41" s="110"/>
      <c r="C41" s="110"/>
      <c r="D41" s="112" t="s">
        <v>97</v>
      </c>
    </row>
  </sheetData>
  <sheetProtection algorithmName="SHA-512" hashValue="Zit8oku6F2OUBIgsIAHswKfkfxYzOX8O9fMxiT41Qt8ERf38AX4pJ5AnYR2RDhPP58q7dUTXsXS8EcABfv9STA==" saltValue="U6aNIfdhRTp5zAPPjydZKw==" spinCount="100000"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/>
  <dimension ref="A1:AL41"/>
  <sheetViews>
    <sheetView topLeftCell="C1" zoomScaleNormal="100" workbookViewId="0">
      <selection activeCell="AJ2" sqref="AJ2"/>
    </sheetView>
  </sheetViews>
  <sheetFormatPr defaultRowHeight="14.5" x14ac:dyDescent="0.35"/>
  <cols>
    <col min="1" max="1" width="6.54296875" customWidth="1"/>
    <col min="2" max="2" width="32.453125" customWidth="1"/>
    <col min="3" max="3" width="5.81640625" bestFit="1" customWidth="1"/>
    <col min="4" max="4" width="4.26953125" bestFit="1" customWidth="1"/>
    <col min="5" max="12" width="4.1796875" bestFit="1" customWidth="1"/>
    <col min="13" max="13" width="4.26953125" bestFit="1" customWidth="1"/>
    <col min="14" max="22" width="4.1796875" bestFit="1" customWidth="1"/>
    <col min="23" max="24" width="4.26953125" bestFit="1" customWidth="1"/>
    <col min="25" max="34" width="4.1796875" bestFit="1" customWidth="1"/>
    <col min="35" max="35" width="4.1796875" customWidth="1"/>
    <col min="36" max="36" width="4.1796875" bestFit="1" customWidth="1"/>
    <col min="37" max="37" width="8.453125" customWidth="1"/>
    <col min="38" max="38" width="7.1796875" style="5" bestFit="1" customWidth="1"/>
  </cols>
  <sheetData>
    <row r="1" spans="1:38" ht="71.150000000000006" customHeight="1" x14ac:dyDescent="0.35">
      <c r="A1" s="9" t="s">
        <v>76</v>
      </c>
      <c r="B1" s="10" t="s">
        <v>168</v>
      </c>
      <c r="C1" s="9" t="s">
        <v>54</v>
      </c>
      <c r="D1" s="11" t="s">
        <v>7</v>
      </c>
      <c r="E1" s="11" t="s">
        <v>9</v>
      </c>
      <c r="F1" s="11" t="s">
        <v>11</v>
      </c>
      <c r="G1" s="11" t="s">
        <v>13</v>
      </c>
      <c r="H1" s="11" t="s">
        <v>56</v>
      </c>
      <c r="I1" s="11" t="s">
        <v>15</v>
      </c>
      <c r="J1" s="11" t="s">
        <v>57</v>
      </c>
      <c r="K1" s="11" t="s">
        <v>58</v>
      </c>
      <c r="L1" s="11" t="s">
        <v>59</v>
      </c>
      <c r="M1" s="11" t="s">
        <v>60</v>
      </c>
      <c r="N1" s="11" t="s">
        <v>61</v>
      </c>
      <c r="O1" s="11" t="s">
        <v>17</v>
      </c>
      <c r="P1" s="11" t="s">
        <v>18</v>
      </c>
      <c r="Q1" s="11" t="s">
        <v>62</v>
      </c>
      <c r="R1" s="11" t="s">
        <v>63</v>
      </c>
      <c r="S1" s="11" t="s">
        <v>20</v>
      </c>
      <c r="T1" s="11" t="s">
        <v>23</v>
      </c>
      <c r="U1" s="11" t="s">
        <v>64</v>
      </c>
      <c r="V1" s="11" t="s">
        <v>26</v>
      </c>
      <c r="W1" s="11" t="s">
        <v>29</v>
      </c>
      <c r="X1" s="11" t="s">
        <v>30</v>
      </c>
      <c r="Y1" s="12" t="s">
        <v>65</v>
      </c>
      <c r="Z1" s="12" t="s">
        <v>67</v>
      </c>
      <c r="AA1" s="12" t="s">
        <v>68</v>
      </c>
      <c r="AB1" s="12" t="s">
        <v>69</v>
      </c>
      <c r="AC1" s="12" t="s">
        <v>70</v>
      </c>
      <c r="AD1" s="12" t="s">
        <v>71</v>
      </c>
      <c r="AE1" s="12" t="s">
        <v>72</v>
      </c>
      <c r="AF1" s="12" t="s">
        <v>73</v>
      </c>
      <c r="AG1" s="12" t="s">
        <v>74</v>
      </c>
      <c r="AH1" s="12" t="s">
        <v>75</v>
      </c>
      <c r="AI1" s="12" t="s">
        <v>77</v>
      </c>
      <c r="AJ1" s="12" t="s">
        <v>290</v>
      </c>
      <c r="AK1" s="13" t="s">
        <v>78</v>
      </c>
      <c r="AL1" s="14" t="s">
        <v>145</v>
      </c>
    </row>
    <row r="2" spans="1:38" ht="15.5" x14ac:dyDescent="0.35">
      <c r="A2" s="8">
        <f>'Data Siswa'!A2</f>
        <v>1</v>
      </c>
      <c r="B2" s="75" t="str">
        <f>'Data Siswa'!B2</f>
        <v>ADAM RIYANTO</v>
      </c>
      <c r="C2" s="8" t="str">
        <f>'Data Siswa'!C2</f>
        <v>345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  <c r="AI2" s="15"/>
      <c r="AJ2" s="15"/>
      <c r="AK2" s="113">
        <f t="shared" ref="AK2:AK41" si="0">SUM(D2:AJ2)</f>
        <v>0</v>
      </c>
      <c r="AL2" s="114" t="e">
        <f>AVERAGE(D2:AJ2)</f>
        <v>#DIV/0!</v>
      </c>
    </row>
    <row r="3" spans="1:38" ht="15.5" x14ac:dyDescent="0.35">
      <c r="A3" s="8">
        <f>'Data Siswa'!A3</f>
        <v>2</v>
      </c>
      <c r="B3" s="75" t="str">
        <f>'Data Siswa'!B3</f>
        <v>AHMAD ABDUL JABBAR</v>
      </c>
      <c r="C3" s="8" t="str">
        <f>'Data Siswa'!C3</f>
        <v>346</v>
      </c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13">
        <f t="shared" si="0"/>
        <v>0</v>
      </c>
      <c r="AL3" s="114" t="e">
        <f t="shared" ref="AL3:AL41" si="1">AVERAGE(D3:AJ3)</f>
        <v>#DIV/0!</v>
      </c>
    </row>
    <row r="4" spans="1:38" ht="15.5" x14ac:dyDescent="0.35">
      <c r="A4" s="8">
        <f>'Data Siswa'!A4</f>
        <v>3</v>
      </c>
      <c r="B4" s="75" t="str">
        <f>'Data Siswa'!B4</f>
        <v>AHMAD SYAUQI FATTAN</v>
      </c>
      <c r="C4" s="8" t="str">
        <f>'Data Siswa'!C4</f>
        <v>347</v>
      </c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13">
        <f t="shared" si="0"/>
        <v>0</v>
      </c>
      <c r="AL4" s="114" t="e">
        <f t="shared" si="1"/>
        <v>#DIV/0!</v>
      </c>
    </row>
    <row r="5" spans="1:38" ht="15.5" x14ac:dyDescent="0.35">
      <c r="A5" s="8">
        <f>'Data Siswa'!A5</f>
        <v>4</v>
      </c>
      <c r="B5" s="75" t="str">
        <f>'Data Siswa'!B5</f>
        <v>AL FAHRI ANHAR</v>
      </c>
      <c r="C5" s="8" t="str">
        <f>'Data Siswa'!C5</f>
        <v>348</v>
      </c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13">
        <f t="shared" si="0"/>
        <v>0</v>
      </c>
      <c r="AL5" s="114" t="e">
        <f t="shared" si="1"/>
        <v>#DIV/0!</v>
      </c>
    </row>
    <row r="6" spans="1:38" ht="15.5" x14ac:dyDescent="0.35">
      <c r="A6" s="8">
        <f>'Data Siswa'!A6</f>
        <v>5</v>
      </c>
      <c r="B6" s="75" t="str">
        <f>'Data Siswa'!B6</f>
        <v>BRILLIAN BANYU ADIGUNA</v>
      </c>
      <c r="C6" s="8" t="str">
        <f>'Data Siswa'!C6</f>
        <v>349</v>
      </c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13">
        <f t="shared" si="0"/>
        <v>0</v>
      </c>
      <c r="AL6" s="114" t="e">
        <f t="shared" si="1"/>
        <v>#DIV/0!</v>
      </c>
    </row>
    <row r="7" spans="1:38" ht="15.5" x14ac:dyDescent="0.35">
      <c r="A7" s="8">
        <f>'Data Siswa'!A7</f>
        <v>6</v>
      </c>
      <c r="B7" s="75" t="str">
        <f>'Data Siswa'!B7</f>
        <v>DAFFA AL FATAH</v>
      </c>
      <c r="C7" s="8" t="str">
        <f>'Data Siswa'!C7</f>
        <v>350</v>
      </c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13">
        <f t="shared" si="0"/>
        <v>0</v>
      </c>
      <c r="AL7" s="114" t="e">
        <f t="shared" si="1"/>
        <v>#DIV/0!</v>
      </c>
    </row>
    <row r="8" spans="1:38" ht="15.5" x14ac:dyDescent="0.35">
      <c r="A8" s="8">
        <f>'Data Siswa'!A8</f>
        <v>7</v>
      </c>
      <c r="B8" s="75" t="str">
        <f>'Data Siswa'!B8</f>
        <v>DAFFA HAFIZH ROZAN</v>
      </c>
      <c r="C8" s="8" t="str">
        <f>'Data Siswa'!C8</f>
        <v>351</v>
      </c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13">
        <f t="shared" si="0"/>
        <v>0</v>
      </c>
      <c r="AL8" s="114" t="e">
        <f t="shared" si="1"/>
        <v>#DIV/0!</v>
      </c>
    </row>
    <row r="9" spans="1:38" ht="15.5" x14ac:dyDescent="0.35">
      <c r="A9" s="8">
        <f>'Data Siswa'!A9</f>
        <v>8</v>
      </c>
      <c r="B9" s="75" t="str">
        <f>'Data Siswa'!B9</f>
        <v>DESTA HAYA MUFIDZAR</v>
      </c>
      <c r="C9" s="8" t="str">
        <f>'Data Siswa'!C9</f>
        <v>352</v>
      </c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/>
      <c r="AK9" s="113">
        <f t="shared" si="0"/>
        <v>0</v>
      </c>
      <c r="AL9" s="114" t="e">
        <f t="shared" si="1"/>
        <v>#DIV/0!</v>
      </c>
    </row>
    <row r="10" spans="1:38" ht="15.5" x14ac:dyDescent="0.35">
      <c r="A10" s="8">
        <f>'Data Siswa'!A10</f>
        <v>9</v>
      </c>
      <c r="B10" s="75" t="str">
        <f>'Data Siswa'!B10</f>
        <v>IGAN DALF</v>
      </c>
      <c r="C10" s="8" t="str">
        <f>'Data Siswa'!C10</f>
        <v>353</v>
      </c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13">
        <f t="shared" si="0"/>
        <v>0</v>
      </c>
      <c r="AL10" s="114" t="e">
        <f t="shared" si="1"/>
        <v>#DIV/0!</v>
      </c>
    </row>
    <row r="11" spans="1:38" ht="15.5" x14ac:dyDescent="0.35">
      <c r="A11" s="8">
        <f>'Data Siswa'!A11</f>
        <v>10</v>
      </c>
      <c r="B11" s="75" t="str">
        <f>'Data Siswa'!B11</f>
        <v>MOCHAMAD ADRIAN AL RAFLI SETIAWAN</v>
      </c>
      <c r="C11" s="8" t="str">
        <f>'Data Siswa'!C11</f>
        <v>354</v>
      </c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13">
        <f t="shared" si="0"/>
        <v>0</v>
      </c>
      <c r="AL11" s="114" t="e">
        <f t="shared" si="1"/>
        <v>#DIV/0!</v>
      </c>
    </row>
    <row r="12" spans="1:38" ht="15.5" x14ac:dyDescent="0.35">
      <c r="A12" s="8">
        <f>'Data Siswa'!A12</f>
        <v>11</v>
      </c>
      <c r="B12" s="75" t="str">
        <f>'Data Siswa'!B12</f>
        <v>MUHAMAD BAGUS ABDILAH</v>
      </c>
      <c r="C12" s="8" t="str">
        <f>'Data Siswa'!C12</f>
        <v>355</v>
      </c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13">
        <f t="shared" si="0"/>
        <v>0</v>
      </c>
      <c r="AL12" s="114" t="e">
        <f t="shared" si="1"/>
        <v>#DIV/0!</v>
      </c>
    </row>
    <row r="13" spans="1:38" ht="15.5" x14ac:dyDescent="0.35">
      <c r="A13" s="8">
        <f>'Data Siswa'!A13</f>
        <v>12</v>
      </c>
      <c r="B13" s="75" t="str">
        <f>'Data Siswa'!B13</f>
        <v>MUHAMAD DAFFA FAHREZA</v>
      </c>
      <c r="C13" s="8" t="str">
        <f>'Data Siswa'!C13</f>
        <v>356</v>
      </c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13">
        <f t="shared" si="0"/>
        <v>0</v>
      </c>
      <c r="AL13" s="114" t="e">
        <f t="shared" si="1"/>
        <v>#DIV/0!</v>
      </c>
    </row>
    <row r="14" spans="1:38" ht="15.5" x14ac:dyDescent="0.35">
      <c r="A14" s="8">
        <f>'Data Siswa'!A14</f>
        <v>13</v>
      </c>
      <c r="B14" s="75" t="str">
        <f>'Data Siswa'!B14</f>
        <v>MUHAMAD DAPA</v>
      </c>
      <c r="C14" s="8" t="str">
        <f>'Data Siswa'!C14</f>
        <v>357</v>
      </c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13">
        <f t="shared" si="0"/>
        <v>0</v>
      </c>
      <c r="AL14" s="114" t="e">
        <f t="shared" si="1"/>
        <v>#DIV/0!</v>
      </c>
    </row>
    <row r="15" spans="1:38" ht="15.5" x14ac:dyDescent="0.35">
      <c r="A15" s="8">
        <f>'Data Siswa'!A15</f>
        <v>14</v>
      </c>
      <c r="B15" s="75" t="str">
        <f>'Data Siswa'!B15</f>
        <v>MUHAMAD FUAD HANIF AL-HASAN</v>
      </c>
      <c r="C15" s="8" t="str">
        <f>'Data Siswa'!C15</f>
        <v>358</v>
      </c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13">
        <f t="shared" si="0"/>
        <v>0</v>
      </c>
      <c r="AL15" s="114" t="e">
        <f t="shared" si="1"/>
        <v>#DIV/0!</v>
      </c>
    </row>
    <row r="16" spans="1:38" ht="15.5" x14ac:dyDescent="0.35">
      <c r="A16" s="8">
        <f>'Data Siswa'!A16</f>
        <v>15</v>
      </c>
      <c r="B16" s="75" t="str">
        <f>'Data Siswa'!B16</f>
        <v>MUHAMAD RISQI SAPUTRA</v>
      </c>
      <c r="C16" s="8" t="str">
        <f>'Data Siswa'!C16</f>
        <v>359</v>
      </c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13">
        <f t="shared" si="0"/>
        <v>0</v>
      </c>
      <c r="AL16" s="114" t="e">
        <f t="shared" si="1"/>
        <v>#DIV/0!</v>
      </c>
    </row>
    <row r="17" spans="1:38" ht="15.5" x14ac:dyDescent="0.35">
      <c r="A17" s="8">
        <f>'Data Siswa'!A17</f>
        <v>16</v>
      </c>
      <c r="B17" s="75" t="str">
        <f>'Data Siswa'!B17</f>
        <v>MUHAMAD RIZKI FEBRIAN</v>
      </c>
      <c r="C17" s="8" t="str">
        <f>'Data Siswa'!C17</f>
        <v>360</v>
      </c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13">
        <f t="shared" si="0"/>
        <v>0</v>
      </c>
      <c r="AL17" s="114" t="e">
        <f t="shared" si="1"/>
        <v>#DIV/0!</v>
      </c>
    </row>
    <row r="18" spans="1:38" ht="15.5" x14ac:dyDescent="0.35">
      <c r="A18" s="8">
        <f>'Data Siswa'!A18</f>
        <v>17</v>
      </c>
      <c r="B18" s="75" t="str">
        <f>'Data Siswa'!B18</f>
        <v>MUHAMMAD ARIEF ALAMSYAH PULUNGAN</v>
      </c>
      <c r="C18" s="8" t="str">
        <f>'Data Siswa'!C18</f>
        <v>361</v>
      </c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13">
        <f t="shared" si="0"/>
        <v>0</v>
      </c>
      <c r="AL18" s="114" t="e">
        <f t="shared" si="1"/>
        <v>#DIV/0!</v>
      </c>
    </row>
    <row r="19" spans="1:38" ht="15.5" x14ac:dyDescent="0.35">
      <c r="A19" s="8">
        <f>'Data Siswa'!A19</f>
        <v>18</v>
      </c>
      <c r="B19" s="75" t="str">
        <f>'Data Siswa'!B19</f>
        <v>MUHAMMAD FADLAN RAMADHANA</v>
      </c>
      <c r="C19" s="8" t="str">
        <f>'Data Siswa'!C19</f>
        <v>362</v>
      </c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13">
        <f t="shared" si="0"/>
        <v>0</v>
      </c>
      <c r="AL19" s="114" t="e">
        <f t="shared" si="1"/>
        <v>#DIV/0!</v>
      </c>
    </row>
    <row r="20" spans="1:38" ht="15.5" x14ac:dyDescent="0.35">
      <c r="A20" s="8">
        <f>'Data Siswa'!A20</f>
        <v>19</v>
      </c>
      <c r="B20" s="75" t="str">
        <f>'Data Siswa'!B20</f>
        <v>MUHAMMAD FARHAN</v>
      </c>
      <c r="C20" s="8" t="str">
        <f>'Data Siswa'!C20</f>
        <v>363</v>
      </c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13">
        <f t="shared" si="0"/>
        <v>0</v>
      </c>
      <c r="AL20" s="114" t="e">
        <f t="shared" si="1"/>
        <v>#DIV/0!</v>
      </c>
    </row>
    <row r="21" spans="1:38" ht="15.5" x14ac:dyDescent="0.35">
      <c r="A21" s="8">
        <f>'Data Siswa'!A21</f>
        <v>20</v>
      </c>
      <c r="B21" s="75" t="str">
        <f>'Data Siswa'!B21</f>
        <v>NURIL ANWAR AL FATHAN</v>
      </c>
      <c r="C21" s="8" t="str">
        <f>'Data Siswa'!C21</f>
        <v>364</v>
      </c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13">
        <f t="shared" si="0"/>
        <v>0</v>
      </c>
      <c r="AL21" s="114" t="e">
        <f t="shared" si="1"/>
        <v>#DIV/0!</v>
      </c>
    </row>
    <row r="22" spans="1:38" ht="15.5" x14ac:dyDescent="0.35">
      <c r="A22" s="8">
        <f>'Data Siswa'!A22</f>
        <v>21</v>
      </c>
      <c r="B22" s="75" t="str">
        <f>'Data Siswa'!B22</f>
        <v>RIYADI HASAN</v>
      </c>
      <c r="C22" s="8" t="str">
        <f>'Data Siswa'!C22</f>
        <v>365</v>
      </c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13">
        <f t="shared" si="0"/>
        <v>0</v>
      </c>
      <c r="AL22" s="114" t="e">
        <f t="shared" si="1"/>
        <v>#DIV/0!</v>
      </c>
    </row>
    <row r="23" spans="1:38" ht="15.5" x14ac:dyDescent="0.35">
      <c r="A23" s="8">
        <f>'Data Siswa'!A23</f>
        <v>22</v>
      </c>
      <c r="B23" s="75" t="str">
        <f>'Data Siswa'!B23</f>
        <v>RIZKY FAJARUDIN NUR PRATAMA</v>
      </c>
      <c r="C23" s="8" t="str">
        <f>'Data Siswa'!C23</f>
        <v>366</v>
      </c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13">
        <f t="shared" si="0"/>
        <v>0</v>
      </c>
      <c r="AL23" s="114" t="e">
        <f t="shared" si="1"/>
        <v>#DIV/0!</v>
      </c>
    </row>
    <row r="24" spans="1:38" ht="15.5" x14ac:dyDescent="0.35">
      <c r="A24" s="8">
        <f>'Data Siswa'!A24</f>
        <v>23</v>
      </c>
      <c r="B24" s="75" t="str">
        <f>'Data Siswa'!B24</f>
        <v>SUBHI</v>
      </c>
      <c r="C24" s="8" t="str">
        <f>'Data Siswa'!C24</f>
        <v>367</v>
      </c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13">
        <f t="shared" si="0"/>
        <v>0</v>
      </c>
      <c r="AL24" s="114" t="e">
        <f t="shared" si="1"/>
        <v>#DIV/0!</v>
      </c>
    </row>
    <row r="25" spans="1:38" ht="15.5" x14ac:dyDescent="0.35">
      <c r="A25" s="8">
        <f>'Data Siswa'!A25</f>
        <v>24</v>
      </c>
      <c r="B25" s="75" t="str">
        <f>'Data Siswa'!B25</f>
        <v>WAHYU NOOR SAKTI</v>
      </c>
      <c r="C25" s="8" t="str">
        <f>'Data Siswa'!C25</f>
        <v>368</v>
      </c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13">
        <f t="shared" si="0"/>
        <v>0</v>
      </c>
      <c r="AL25" s="114" t="e">
        <f t="shared" si="1"/>
        <v>#DIV/0!</v>
      </c>
    </row>
    <row r="26" spans="1:38" ht="15.5" x14ac:dyDescent="0.35">
      <c r="A26" s="8">
        <f>'Data Siswa'!A26</f>
        <v>25</v>
      </c>
      <c r="B26" s="75">
        <f>'Data Siswa'!B26</f>
        <v>0</v>
      </c>
      <c r="C26" s="8">
        <f>'Data Siswa'!C26</f>
        <v>0</v>
      </c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13">
        <f t="shared" si="0"/>
        <v>0</v>
      </c>
      <c r="AL26" s="114" t="e">
        <f t="shared" si="1"/>
        <v>#DIV/0!</v>
      </c>
    </row>
    <row r="27" spans="1:38" ht="15.5" x14ac:dyDescent="0.35">
      <c r="A27" s="8">
        <f>'Data Siswa'!A27</f>
        <v>26</v>
      </c>
      <c r="B27" s="75">
        <f>'Data Siswa'!B27</f>
        <v>0</v>
      </c>
      <c r="C27" s="8">
        <f>'Data Siswa'!C27</f>
        <v>0</v>
      </c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13">
        <f t="shared" si="0"/>
        <v>0</v>
      </c>
      <c r="AL27" s="114" t="e">
        <f t="shared" si="1"/>
        <v>#DIV/0!</v>
      </c>
    </row>
    <row r="28" spans="1:38" ht="15.5" x14ac:dyDescent="0.35">
      <c r="A28" s="8">
        <f>'Data Siswa'!A28</f>
        <v>27</v>
      </c>
      <c r="B28" s="75">
        <f>'Data Siswa'!B28</f>
        <v>0</v>
      </c>
      <c r="C28" s="8">
        <f>'Data Siswa'!C28</f>
        <v>0</v>
      </c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13">
        <f t="shared" si="0"/>
        <v>0</v>
      </c>
      <c r="AL28" s="114" t="e">
        <f t="shared" si="1"/>
        <v>#DIV/0!</v>
      </c>
    </row>
    <row r="29" spans="1:38" ht="15.5" x14ac:dyDescent="0.35">
      <c r="A29" s="8">
        <f>'Data Siswa'!A29</f>
        <v>28</v>
      </c>
      <c r="B29" s="75">
        <f>'Data Siswa'!B29</f>
        <v>0</v>
      </c>
      <c r="C29" s="8">
        <f>'Data Siswa'!C29</f>
        <v>0</v>
      </c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13">
        <f t="shared" si="0"/>
        <v>0</v>
      </c>
      <c r="AL29" s="114" t="e">
        <f t="shared" si="1"/>
        <v>#DIV/0!</v>
      </c>
    </row>
    <row r="30" spans="1:38" ht="15.5" x14ac:dyDescent="0.35">
      <c r="A30" s="8">
        <f>'Data Siswa'!A30</f>
        <v>29</v>
      </c>
      <c r="B30" s="75">
        <f>'Data Siswa'!B30</f>
        <v>0</v>
      </c>
      <c r="C30" s="8">
        <f>'Data Siswa'!C30</f>
        <v>0</v>
      </c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13">
        <f t="shared" si="0"/>
        <v>0</v>
      </c>
      <c r="AL30" s="114" t="e">
        <f t="shared" si="1"/>
        <v>#DIV/0!</v>
      </c>
    </row>
    <row r="31" spans="1:38" ht="15.5" x14ac:dyDescent="0.35">
      <c r="A31" s="8">
        <f>'Data Siswa'!A31</f>
        <v>30</v>
      </c>
      <c r="B31" s="75">
        <f>'Data Siswa'!B31</f>
        <v>0</v>
      </c>
      <c r="C31" s="8">
        <f>'Data Siswa'!C31</f>
        <v>0</v>
      </c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13">
        <f t="shared" si="0"/>
        <v>0</v>
      </c>
      <c r="AL31" s="114" t="e">
        <f t="shared" si="1"/>
        <v>#DIV/0!</v>
      </c>
    </row>
    <row r="32" spans="1:38" ht="15.5" x14ac:dyDescent="0.35">
      <c r="A32" s="8">
        <f>'Data Siswa'!A32</f>
        <v>31</v>
      </c>
      <c r="B32" s="75">
        <f>'Data Siswa'!B32</f>
        <v>0</v>
      </c>
      <c r="C32" s="8">
        <f>'Data Siswa'!C32</f>
        <v>0</v>
      </c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13">
        <f t="shared" si="0"/>
        <v>0</v>
      </c>
      <c r="AL32" s="114" t="e">
        <f t="shared" si="1"/>
        <v>#DIV/0!</v>
      </c>
    </row>
    <row r="33" spans="1:38" ht="15.5" x14ac:dyDescent="0.35">
      <c r="A33" s="8">
        <f>'Data Siswa'!A33</f>
        <v>32</v>
      </c>
      <c r="B33" s="75">
        <f>'Data Siswa'!B33</f>
        <v>0</v>
      </c>
      <c r="C33" s="8">
        <f>'Data Siswa'!C33</f>
        <v>0</v>
      </c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13">
        <f t="shared" si="0"/>
        <v>0</v>
      </c>
      <c r="AL33" s="114" t="e">
        <f t="shared" si="1"/>
        <v>#DIV/0!</v>
      </c>
    </row>
    <row r="34" spans="1:38" ht="15.5" x14ac:dyDescent="0.35">
      <c r="A34" s="8">
        <f>'Data Siswa'!A34</f>
        <v>33</v>
      </c>
      <c r="B34" s="75">
        <f>'Data Siswa'!B34</f>
        <v>0</v>
      </c>
      <c r="C34" s="8">
        <f>'Data Siswa'!C34</f>
        <v>0</v>
      </c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13">
        <f t="shared" si="0"/>
        <v>0</v>
      </c>
      <c r="AL34" s="114" t="e">
        <f t="shared" si="1"/>
        <v>#DIV/0!</v>
      </c>
    </row>
    <row r="35" spans="1:38" ht="15.5" x14ac:dyDescent="0.35">
      <c r="A35" s="8">
        <f>'Data Siswa'!A35</f>
        <v>34</v>
      </c>
      <c r="B35" s="75">
        <f>'Data Siswa'!B35</f>
        <v>0</v>
      </c>
      <c r="C35" s="8">
        <f>'Data Siswa'!C35</f>
        <v>0</v>
      </c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13">
        <f t="shared" si="0"/>
        <v>0</v>
      </c>
      <c r="AL35" s="114" t="e">
        <f t="shared" si="1"/>
        <v>#DIV/0!</v>
      </c>
    </row>
    <row r="36" spans="1:38" ht="15.5" x14ac:dyDescent="0.35">
      <c r="A36" s="8">
        <f>'Data Siswa'!A36</f>
        <v>35</v>
      </c>
      <c r="B36" s="75">
        <f>'Data Siswa'!B36</f>
        <v>0</v>
      </c>
      <c r="C36" s="8">
        <f>'Data Siswa'!C36</f>
        <v>0</v>
      </c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15"/>
      <c r="AK36" s="113">
        <f t="shared" si="0"/>
        <v>0</v>
      </c>
      <c r="AL36" s="114" t="e">
        <f t="shared" si="1"/>
        <v>#DIV/0!</v>
      </c>
    </row>
    <row r="37" spans="1:38" ht="15.5" x14ac:dyDescent="0.35">
      <c r="A37" s="8">
        <f>'Data Siswa'!A37</f>
        <v>36</v>
      </c>
      <c r="B37" s="75">
        <f>'Data Siswa'!B37</f>
        <v>0</v>
      </c>
      <c r="C37" s="8">
        <f>'Data Siswa'!C37</f>
        <v>0</v>
      </c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13">
        <f t="shared" si="0"/>
        <v>0</v>
      </c>
      <c r="AL37" s="114" t="e">
        <f t="shared" si="1"/>
        <v>#DIV/0!</v>
      </c>
    </row>
    <row r="38" spans="1:38" ht="15.5" x14ac:dyDescent="0.35">
      <c r="A38" s="8">
        <f>'Data Siswa'!A38</f>
        <v>37</v>
      </c>
      <c r="B38" s="75">
        <f>'Data Siswa'!B38</f>
        <v>0</v>
      </c>
      <c r="C38" s="8">
        <f>'Data Siswa'!C38</f>
        <v>0</v>
      </c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13">
        <f t="shared" si="0"/>
        <v>0</v>
      </c>
      <c r="AL38" s="114" t="e">
        <f t="shared" si="1"/>
        <v>#DIV/0!</v>
      </c>
    </row>
    <row r="39" spans="1:38" ht="15.5" x14ac:dyDescent="0.35">
      <c r="A39" s="8">
        <f>'Data Siswa'!A39</f>
        <v>38</v>
      </c>
      <c r="B39" s="75">
        <f>'Data Siswa'!B39</f>
        <v>0</v>
      </c>
      <c r="C39" s="8">
        <f>'Data Siswa'!C39</f>
        <v>0</v>
      </c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13">
        <f t="shared" si="0"/>
        <v>0</v>
      </c>
      <c r="AL39" s="114" t="e">
        <f t="shared" si="1"/>
        <v>#DIV/0!</v>
      </c>
    </row>
    <row r="40" spans="1:38" ht="15.5" x14ac:dyDescent="0.35">
      <c r="A40" s="8">
        <f>'Data Siswa'!A40</f>
        <v>39</v>
      </c>
      <c r="B40" s="75">
        <f>'Data Siswa'!B40</f>
        <v>0</v>
      </c>
      <c r="C40" s="8">
        <f>'Data Siswa'!C40</f>
        <v>0</v>
      </c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13">
        <f t="shared" si="0"/>
        <v>0</v>
      </c>
      <c r="AL40" s="114" t="e">
        <f t="shared" si="1"/>
        <v>#DIV/0!</v>
      </c>
    </row>
    <row r="41" spans="1:38" ht="15.5" x14ac:dyDescent="0.35">
      <c r="A41" s="8">
        <f>'Data Siswa'!A41</f>
        <v>40</v>
      </c>
      <c r="B41" s="75">
        <f>'Data Siswa'!B41</f>
        <v>0</v>
      </c>
      <c r="C41" s="8">
        <f>'Data Siswa'!C41</f>
        <v>0</v>
      </c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13">
        <f t="shared" si="0"/>
        <v>0</v>
      </c>
      <c r="AL41" s="114" t="e">
        <f t="shared" si="1"/>
        <v>#DIV/0!</v>
      </c>
    </row>
  </sheetData>
  <sheetProtection algorithmName="SHA-512" hashValue="/6e3f6Ttl2wgXHxHLs9xpBE8g07MKD5jt2fHJwQZNNztZ5gfHjuJQTSc/zjHqB1ffsPrXMay6dHOfNT9SIU3Eg==" saltValue="TCt3MkSely9EVwjJsiT7XQ==" spinCount="100000" sheet="1" selectLockedCells="1"/>
  <conditionalFormatting sqref="D2:X41">
    <cfRule type="cellIs" dxfId="5" priority="7" operator="greaterThan">
      <formula>8</formula>
    </cfRule>
    <cfRule type="cellIs" dxfId="4" priority="8" stopIfTrue="1" operator="lessThan">
      <formula>4</formula>
    </cfRule>
  </conditionalFormatting>
  <conditionalFormatting sqref="Y2:AJ41">
    <cfRule type="cellIs" dxfId="3" priority="1" operator="greaterThan">
      <formula>10</formula>
    </cfRule>
    <cfRule type="cellIs" dxfId="2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2:AJ41" xr:uid="{00000000-0002-0000-0300-000000000000}"/>
  </dataValidations>
  <pageMargins left="0.7" right="0.7" top="0.75" bottom="0.75" header="0.3" footer="0.3"/>
  <pageSetup paperSize="5" scale="7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"/>
  <dimension ref="A1:Z44"/>
  <sheetViews>
    <sheetView topLeftCell="B1" zoomScaleNormal="100" workbookViewId="0">
      <selection activeCell="W4" sqref="W4"/>
    </sheetView>
  </sheetViews>
  <sheetFormatPr defaultRowHeight="14.5" x14ac:dyDescent="0.35"/>
  <cols>
    <col min="1" max="1" width="6.54296875" customWidth="1"/>
    <col min="2" max="2" width="32.453125" customWidth="1"/>
    <col min="3" max="3" width="5.81640625" bestFit="1" customWidth="1"/>
    <col min="4" max="5" width="4.453125" bestFit="1" customWidth="1"/>
    <col min="6" max="6" width="5.26953125" bestFit="1" customWidth="1"/>
    <col min="7" max="11" width="4.453125" bestFit="1" customWidth="1"/>
    <col min="12" max="12" width="4" customWidth="1"/>
    <col min="13" max="13" width="4.453125" bestFit="1" customWidth="1"/>
    <col min="14" max="14" width="4" customWidth="1"/>
    <col min="15" max="18" width="4.453125" bestFit="1" customWidth="1"/>
    <col min="19" max="19" width="4.1796875" customWidth="1"/>
    <col min="20" max="20" width="6.453125" bestFit="1" customWidth="1"/>
    <col min="21" max="21" width="9.453125" style="63" bestFit="1" customWidth="1"/>
    <col min="22" max="22" width="2.81640625" customWidth="1"/>
    <col min="23" max="23" width="8.7265625" customWidth="1"/>
    <col min="24" max="24" width="11.453125" bestFit="1" customWidth="1"/>
    <col min="25" max="25" width="7.7265625" customWidth="1"/>
    <col min="26" max="26" width="11.453125" style="5" customWidth="1"/>
  </cols>
  <sheetData>
    <row r="1" spans="1:26" ht="14.5" customHeight="1" x14ac:dyDescent="0.35">
      <c r="A1" s="141" t="s">
        <v>176</v>
      </c>
      <c r="B1" s="142"/>
      <c r="C1" s="143"/>
      <c r="D1" s="144" t="s">
        <v>177</v>
      </c>
      <c r="E1" s="145"/>
      <c r="F1" s="145"/>
      <c r="G1" s="145"/>
      <c r="H1" s="145"/>
      <c r="I1" s="145"/>
      <c r="J1" s="145"/>
      <c r="K1" s="145"/>
      <c r="L1" s="145"/>
      <c r="M1" s="145"/>
      <c r="N1" s="145"/>
      <c r="O1" s="145"/>
      <c r="P1" s="145"/>
      <c r="Q1" s="145"/>
      <c r="R1" s="145"/>
      <c r="S1" s="145"/>
      <c r="T1" s="145"/>
      <c r="U1" s="146"/>
      <c r="V1" s="131"/>
      <c r="W1" s="133" t="s">
        <v>175</v>
      </c>
      <c r="X1" s="134"/>
      <c r="Y1" s="135"/>
      <c r="Z1" s="69" t="s">
        <v>170</v>
      </c>
    </row>
    <row r="2" spans="1:26" ht="19.5" customHeight="1" x14ac:dyDescent="0.35">
      <c r="A2" s="149" t="s">
        <v>76</v>
      </c>
      <c r="B2" s="147" t="s">
        <v>55</v>
      </c>
      <c r="C2" s="149" t="s">
        <v>54</v>
      </c>
      <c r="D2" s="147" t="s">
        <v>81</v>
      </c>
      <c r="E2" s="147"/>
      <c r="F2" s="147"/>
      <c r="G2" s="147"/>
      <c r="H2" s="147"/>
      <c r="I2" s="147"/>
      <c r="J2" s="138" t="s">
        <v>82</v>
      </c>
      <c r="K2" s="139"/>
      <c r="L2" s="139"/>
      <c r="M2" s="139"/>
      <c r="N2" s="140"/>
      <c r="O2" s="138" t="s">
        <v>83</v>
      </c>
      <c r="P2" s="139"/>
      <c r="Q2" s="139"/>
      <c r="R2" s="139"/>
      <c r="S2" s="140"/>
      <c r="T2" s="147" t="s">
        <v>27</v>
      </c>
      <c r="U2" s="148" t="s">
        <v>99</v>
      </c>
      <c r="V2" s="132"/>
      <c r="W2" s="136" t="s">
        <v>42</v>
      </c>
      <c r="X2" s="136" t="s">
        <v>99</v>
      </c>
      <c r="Y2" s="136" t="s">
        <v>90</v>
      </c>
      <c r="Z2" s="130" t="s">
        <v>179</v>
      </c>
    </row>
    <row r="3" spans="1:26" ht="85" customHeight="1" x14ac:dyDescent="0.35">
      <c r="A3" s="149"/>
      <c r="B3" s="147"/>
      <c r="C3" s="149"/>
      <c r="D3" s="16" t="s">
        <v>79</v>
      </c>
      <c r="E3" s="16" t="s">
        <v>62</v>
      </c>
      <c r="F3" s="16" t="s">
        <v>63</v>
      </c>
      <c r="G3" s="16" t="s">
        <v>17</v>
      </c>
      <c r="H3" s="16" t="s">
        <v>18</v>
      </c>
      <c r="I3" s="16" t="s">
        <v>80</v>
      </c>
      <c r="J3" s="17" t="s">
        <v>66</v>
      </c>
      <c r="K3" s="17" t="s">
        <v>87</v>
      </c>
      <c r="L3" s="17" t="s">
        <v>88</v>
      </c>
      <c r="M3" s="17" t="s">
        <v>268</v>
      </c>
      <c r="N3" s="17" t="s">
        <v>89</v>
      </c>
      <c r="O3" s="16" t="s">
        <v>182</v>
      </c>
      <c r="P3" s="16" t="s">
        <v>266</v>
      </c>
      <c r="Q3" s="16" t="s">
        <v>85</v>
      </c>
      <c r="R3" s="16" t="s">
        <v>104</v>
      </c>
      <c r="S3" s="16" t="s">
        <v>86</v>
      </c>
      <c r="T3" s="147"/>
      <c r="U3" s="148"/>
      <c r="V3" s="132"/>
      <c r="W3" s="137"/>
      <c r="X3" s="137"/>
      <c r="Y3" s="137"/>
      <c r="Z3" s="130"/>
    </row>
    <row r="4" spans="1:26" ht="15.5" x14ac:dyDescent="0.35">
      <c r="A4" s="8">
        <f>'Data Siswa'!A2</f>
        <v>1</v>
      </c>
      <c r="B4" s="99" t="str">
        <f>'Data Siswa'!B2</f>
        <v>ADAM RIYANTO</v>
      </c>
      <c r="C4" s="8" t="str">
        <f>'Data Siswa'!C2</f>
        <v>345</v>
      </c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70">
        <f t="shared" ref="T4:T43" si="0">SUM(D4:S4)</f>
        <v>0</v>
      </c>
      <c r="U4" s="71" t="e">
        <f t="shared" ref="U4:U43" si="1">AVERAGE(D4:S4)</f>
        <v>#DIV/0!</v>
      </c>
      <c r="V4" s="72"/>
      <c r="W4" s="70">
        <f>SUM('Nilai Tahriri'!AK2,'Nilai Syafahi'!T4)</f>
        <v>0</v>
      </c>
      <c r="X4" s="71" t="e">
        <f>AVERAGE(D4:S4,'Nilai Tahriri'!D2:AJ2)</f>
        <v>#DIV/0!</v>
      </c>
      <c r="Y4" s="73">
        <f t="array" aca="1" ref="Y4" ca="1">SUM(IF(W4&lt;OFFSET($W$4,0,0,COUNT(W:W),1),1/COUNTIF(OFFSET($W$4,0,0,COUNT(W:W),1),OFFSET($W$4,0,0,COUNT(W:W),1))))+1</f>
        <v>1</v>
      </c>
      <c r="Z4" s="58" t="s">
        <v>280</v>
      </c>
    </row>
    <row r="5" spans="1:26" ht="15.5" x14ac:dyDescent="0.35">
      <c r="A5" s="8">
        <f>'Data Siswa'!A3</f>
        <v>2</v>
      </c>
      <c r="B5" s="100" t="str">
        <f>'Data Siswa'!B3</f>
        <v>AHMAD ABDUL JABBAR</v>
      </c>
      <c r="C5" s="8" t="str">
        <f>'Data Siswa'!C3</f>
        <v>346</v>
      </c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70">
        <f t="shared" si="0"/>
        <v>0</v>
      </c>
      <c r="U5" s="71" t="e">
        <f t="shared" si="1"/>
        <v>#DIV/0!</v>
      </c>
      <c r="V5" s="72"/>
      <c r="W5" s="70">
        <f>SUM('Nilai Tahriri'!AK3,'Nilai Syafahi'!T5)</f>
        <v>0</v>
      </c>
      <c r="X5" s="70" t="e">
        <f>AVERAGE(D5:S5,'Nilai Tahriri'!D3:AJ3)</f>
        <v>#DIV/0!</v>
      </c>
      <c r="Y5" s="73">
        <f t="array" aca="1" ref="Y5" ca="1">SUM(IF(W5&lt;OFFSET($W$4,0,0,COUNT(W:W),1),1/COUNTIF(OFFSET($W$4,0,0,COUNT(W:W),1),OFFSET($W$4,0,0,COUNT(W:W),1))))+1</f>
        <v>1</v>
      </c>
      <c r="Z5" s="58" t="s">
        <v>280</v>
      </c>
    </row>
    <row r="6" spans="1:26" ht="15.5" x14ac:dyDescent="0.35">
      <c r="A6" s="8">
        <f>'Data Siswa'!A4</f>
        <v>3</v>
      </c>
      <c r="B6" s="99" t="str">
        <f>'Data Siswa'!B4</f>
        <v>AHMAD SYAUQI FATTAN</v>
      </c>
      <c r="C6" s="8" t="str">
        <f>'Data Siswa'!C4</f>
        <v>347</v>
      </c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70">
        <f t="shared" si="0"/>
        <v>0</v>
      </c>
      <c r="U6" s="71" t="e">
        <f t="shared" si="1"/>
        <v>#DIV/0!</v>
      </c>
      <c r="V6" s="72"/>
      <c r="W6" s="70">
        <f>SUM('Nilai Tahriri'!AK4,'Nilai Syafahi'!T6)</f>
        <v>0</v>
      </c>
      <c r="X6" s="70" t="e">
        <f>AVERAGE(D6:S6,'Nilai Tahriri'!D4:AJ4)</f>
        <v>#DIV/0!</v>
      </c>
      <c r="Y6" s="73">
        <f t="array" aca="1" ref="Y6" ca="1">SUM(IF(W6&lt;OFFSET($W$4,0,0,COUNT(W:W),1),1/COUNTIF(OFFSET($W$4,0,0,COUNT(W:W),1),OFFSET($W$4,0,0,COUNT(W:W),1))))+1</f>
        <v>1</v>
      </c>
      <c r="Z6" s="58" t="s">
        <v>280</v>
      </c>
    </row>
    <row r="7" spans="1:26" ht="15.5" x14ac:dyDescent="0.35">
      <c r="A7" s="8">
        <f>'Data Siswa'!A5</f>
        <v>4</v>
      </c>
      <c r="B7" s="99" t="str">
        <f>'Data Siswa'!B5</f>
        <v>AL FAHRI ANHAR</v>
      </c>
      <c r="C7" s="8" t="str">
        <f>'Data Siswa'!C5</f>
        <v>348</v>
      </c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70">
        <f t="shared" si="0"/>
        <v>0</v>
      </c>
      <c r="U7" s="71" t="e">
        <f t="shared" si="1"/>
        <v>#DIV/0!</v>
      </c>
      <c r="V7" s="72"/>
      <c r="W7" s="70">
        <f>SUM('Nilai Tahriri'!AK5,'Nilai Syafahi'!T7)</f>
        <v>0</v>
      </c>
      <c r="X7" s="70" t="e">
        <f>AVERAGE(D7:S7,'Nilai Tahriri'!D5:AJ5)</f>
        <v>#DIV/0!</v>
      </c>
      <c r="Y7" s="73">
        <f t="array" aca="1" ref="Y7" ca="1">SUM(IF(W7&lt;OFFSET($W$4,0,0,COUNT(W:W),1),1/COUNTIF(OFFSET($W$4,0,0,COUNT(W:W),1),OFFSET($W$4,0,0,COUNT(W:W),1))))+1</f>
        <v>1</v>
      </c>
      <c r="Z7" s="58" t="s">
        <v>280</v>
      </c>
    </row>
    <row r="8" spans="1:26" ht="15.5" x14ac:dyDescent="0.35">
      <c r="A8" s="8">
        <f>'Data Siswa'!A6</f>
        <v>5</v>
      </c>
      <c r="B8" s="99" t="str">
        <f>'Data Siswa'!B6</f>
        <v>BRILLIAN BANYU ADIGUNA</v>
      </c>
      <c r="C8" s="8" t="str">
        <f>'Data Siswa'!C6</f>
        <v>349</v>
      </c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70">
        <f t="shared" si="0"/>
        <v>0</v>
      </c>
      <c r="U8" s="71" t="e">
        <f t="shared" si="1"/>
        <v>#DIV/0!</v>
      </c>
      <c r="V8" s="72"/>
      <c r="W8" s="70">
        <f>SUM('Nilai Tahriri'!AK6,'Nilai Syafahi'!T8)</f>
        <v>0</v>
      </c>
      <c r="X8" s="70" t="e">
        <f>AVERAGE(D8:S8,'Nilai Tahriri'!D6:AJ6)</f>
        <v>#DIV/0!</v>
      </c>
      <c r="Y8" s="73">
        <f t="array" aca="1" ref="Y8" ca="1">SUM(IF(W8&lt;OFFSET($W$4,0,0,COUNT(W:W),1),1/COUNTIF(OFFSET($W$4,0,0,COUNT(W:W),1),OFFSET($W$4,0,0,COUNT(W:W),1))))+1</f>
        <v>1</v>
      </c>
      <c r="Z8" s="58" t="s">
        <v>280</v>
      </c>
    </row>
    <row r="9" spans="1:26" ht="15.5" x14ac:dyDescent="0.35">
      <c r="A9" s="8">
        <f>'Data Siswa'!A7</f>
        <v>6</v>
      </c>
      <c r="B9" s="99" t="str">
        <f>'Data Siswa'!B7</f>
        <v>DAFFA AL FATAH</v>
      </c>
      <c r="C9" s="8" t="str">
        <f>'Data Siswa'!C7</f>
        <v>350</v>
      </c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70">
        <f t="shared" si="0"/>
        <v>0</v>
      </c>
      <c r="U9" s="71" t="e">
        <f t="shared" si="1"/>
        <v>#DIV/0!</v>
      </c>
      <c r="V9" s="72"/>
      <c r="W9" s="70">
        <f>SUM('Nilai Tahriri'!AK7,'Nilai Syafahi'!T9)</f>
        <v>0</v>
      </c>
      <c r="X9" s="70" t="e">
        <f>AVERAGE(D9:S9,'Nilai Tahriri'!D7:AJ7)</f>
        <v>#DIV/0!</v>
      </c>
      <c r="Y9" s="73">
        <f t="array" aca="1" ref="Y9" ca="1">SUM(IF(W9&lt;OFFSET($W$4,0,0,COUNT(W:W),1),1/COUNTIF(OFFSET($W$4,0,0,COUNT(W:W),1),OFFSET($W$4,0,0,COUNT(W:W),1))))+1</f>
        <v>1</v>
      </c>
      <c r="Z9" s="58" t="s">
        <v>280</v>
      </c>
    </row>
    <row r="10" spans="1:26" ht="15.5" x14ac:dyDescent="0.35">
      <c r="A10" s="8">
        <f>'Data Siswa'!A8</f>
        <v>7</v>
      </c>
      <c r="B10" s="99" t="str">
        <f>'Data Siswa'!B8</f>
        <v>DAFFA HAFIZH ROZAN</v>
      </c>
      <c r="C10" s="8" t="str">
        <f>'Data Siswa'!C8</f>
        <v>351</v>
      </c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70">
        <f t="shared" si="0"/>
        <v>0</v>
      </c>
      <c r="U10" s="71" t="e">
        <f t="shared" si="1"/>
        <v>#DIV/0!</v>
      </c>
      <c r="V10" s="72"/>
      <c r="W10" s="70">
        <f>SUM('Nilai Tahriri'!AK8,'Nilai Syafahi'!T10)</f>
        <v>0</v>
      </c>
      <c r="X10" s="70" t="e">
        <f>AVERAGE(D10:S10,'Nilai Tahriri'!D8:AJ8)</f>
        <v>#DIV/0!</v>
      </c>
      <c r="Y10" s="73">
        <f t="array" aca="1" ref="Y10" ca="1">SUM(IF(W10&lt;OFFSET($W$4,0,0,COUNT(W:W),1),1/COUNTIF(OFFSET($W$4,0,0,COUNT(W:W),1),OFFSET($W$4,0,0,COUNT(W:W),1))))+1</f>
        <v>1</v>
      </c>
      <c r="Z10" s="58" t="s">
        <v>280</v>
      </c>
    </row>
    <row r="11" spans="1:26" ht="15.5" x14ac:dyDescent="0.35">
      <c r="A11" s="8">
        <f>'Data Siswa'!A9</f>
        <v>8</v>
      </c>
      <c r="B11" s="99" t="str">
        <f>'Data Siswa'!B9</f>
        <v>DESTA HAYA MUFIDZAR</v>
      </c>
      <c r="C11" s="8" t="str">
        <f>'Data Siswa'!C9</f>
        <v>352</v>
      </c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70">
        <f t="shared" si="0"/>
        <v>0</v>
      </c>
      <c r="U11" s="71" t="e">
        <f t="shared" si="1"/>
        <v>#DIV/0!</v>
      </c>
      <c r="V11" s="72"/>
      <c r="W11" s="70">
        <f>SUM('Nilai Tahriri'!AK9,'Nilai Syafahi'!T11)</f>
        <v>0</v>
      </c>
      <c r="X11" s="70" t="e">
        <f>AVERAGE(D11:S11,'Nilai Tahriri'!D9:AJ9)</f>
        <v>#DIV/0!</v>
      </c>
      <c r="Y11" s="73">
        <f t="array" aca="1" ref="Y11" ca="1">SUM(IF(W11&lt;OFFSET($W$4,0,0,COUNT(W:W),1),1/COUNTIF(OFFSET($W$4,0,0,COUNT(W:W),1),OFFSET($W$4,0,0,COUNT(W:W),1))))+1</f>
        <v>1</v>
      </c>
      <c r="Z11" s="58" t="s">
        <v>280</v>
      </c>
    </row>
    <row r="12" spans="1:26" ht="15.5" x14ac:dyDescent="0.35">
      <c r="A12" s="8">
        <f>'Data Siswa'!A10</f>
        <v>9</v>
      </c>
      <c r="B12" s="99" t="str">
        <f>'Data Siswa'!B10</f>
        <v>IGAN DALF</v>
      </c>
      <c r="C12" s="8" t="str">
        <f>'Data Siswa'!C10</f>
        <v>353</v>
      </c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70">
        <f t="shared" si="0"/>
        <v>0</v>
      </c>
      <c r="U12" s="71" t="e">
        <f t="shared" si="1"/>
        <v>#DIV/0!</v>
      </c>
      <c r="V12" s="72"/>
      <c r="W12" s="70">
        <f>SUM('Nilai Tahriri'!AK10,'Nilai Syafahi'!T12)</f>
        <v>0</v>
      </c>
      <c r="X12" s="70" t="e">
        <f>AVERAGE(D12:S12,'Nilai Tahriri'!D10:AJ10)</f>
        <v>#DIV/0!</v>
      </c>
      <c r="Y12" s="73">
        <f t="array" aca="1" ref="Y12" ca="1">SUM(IF(W12&lt;OFFSET($W$4,0,0,COUNT(W:W),1),1/COUNTIF(OFFSET($W$4,0,0,COUNT(W:W),1),OFFSET($W$4,0,0,COUNT(W:W),1))))+1</f>
        <v>1</v>
      </c>
      <c r="Z12" s="58" t="s">
        <v>280</v>
      </c>
    </row>
    <row r="13" spans="1:26" ht="15.5" x14ac:dyDescent="0.35">
      <c r="A13" s="8">
        <f>'Data Siswa'!A11</f>
        <v>10</v>
      </c>
      <c r="B13" s="99" t="str">
        <f>'Data Siswa'!B11</f>
        <v>MOCHAMAD ADRIAN AL RAFLI SETIAWAN</v>
      </c>
      <c r="C13" s="8" t="str">
        <f>'Data Siswa'!C11</f>
        <v>354</v>
      </c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70">
        <f t="shared" si="0"/>
        <v>0</v>
      </c>
      <c r="U13" s="71" t="e">
        <f t="shared" si="1"/>
        <v>#DIV/0!</v>
      </c>
      <c r="V13" s="72"/>
      <c r="W13" s="70">
        <f>SUM('Nilai Tahriri'!AK11,'Nilai Syafahi'!T13)</f>
        <v>0</v>
      </c>
      <c r="X13" s="70" t="e">
        <f>AVERAGE(D13:S13,'Nilai Tahriri'!D11:AJ11)</f>
        <v>#DIV/0!</v>
      </c>
      <c r="Y13" s="73">
        <f t="array" aca="1" ref="Y13" ca="1">SUM(IF(W13&lt;OFFSET($W$4,0,0,COUNT(W:W),1),1/COUNTIF(OFFSET($W$4,0,0,COUNT(W:W),1),OFFSET($W$4,0,0,COUNT(W:W),1))))+1</f>
        <v>1</v>
      </c>
      <c r="Z13" s="58" t="s">
        <v>280</v>
      </c>
    </row>
    <row r="14" spans="1:26" ht="15.5" x14ac:dyDescent="0.35">
      <c r="A14" s="8">
        <f>'Data Siswa'!A12</f>
        <v>11</v>
      </c>
      <c r="B14" s="99" t="str">
        <f>'Data Siswa'!B12</f>
        <v>MUHAMAD BAGUS ABDILAH</v>
      </c>
      <c r="C14" s="8" t="str">
        <f>'Data Siswa'!C12</f>
        <v>355</v>
      </c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70">
        <f t="shared" si="0"/>
        <v>0</v>
      </c>
      <c r="U14" s="71" t="e">
        <f t="shared" si="1"/>
        <v>#DIV/0!</v>
      </c>
      <c r="V14" s="72"/>
      <c r="W14" s="70">
        <f>SUM('Nilai Tahriri'!AK12,'Nilai Syafahi'!T14)</f>
        <v>0</v>
      </c>
      <c r="X14" s="70" t="e">
        <f>AVERAGE(D14:S14,'Nilai Tahriri'!D12:AJ12)</f>
        <v>#DIV/0!</v>
      </c>
      <c r="Y14" s="73">
        <f t="array" aca="1" ref="Y14" ca="1">SUM(IF(W14&lt;OFFSET($W$4,0,0,COUNT(W:W),1),1/COUNTIF(OFFSET($W$4,0,0,COUNT(W:W),1),OFFSET($W$4,0,0,COUNT(W:W),1))))+1</f>
        <v>1</v>
      </c>
      <c r="Z14" s="58" t="s">
        <v>280</v>
      </c>
    </row>
    <row r="15" spans="1:26" ht="15.5" x14ac:dyDescent="0.35">
      <c r="A15" s="8">
        <f>'Data Siswa'!A13</f>
        <v>12</v>
      </c>
      <c r="B15" s="99" t="str">
        <f>'Data Siswa'!B13</f>
        <v>MUHAMAD DAFFA FAHREZA</v>
      </c>
      <c r="C15" s="8" t="str">
        <f>'Data Siswa'!C13</f>
        <v>356</v>
      </c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70">
        <f t="shared" si="0"/>
        <v>0</v>
      </c>
      <c r="U15" s="71" t="e">
        <f t="shared" si="1"/>
        <v>#DIV/0!</v>
      </c>
      <c r="V15" s="72"/>
      <c r="W15" s="70">
        <f>SUM('Nilai Tahriri'!AK13,'Nilai Syafahi'!T15)</f>
        <v>0</v>
      </c>
      <c r="X15" s="70" t="e">
        <f>AVERAGE(D15:S15,'Nilai Tahriri'!D13:AJ13)</f>
        <v>#DIV/0!</v>
      </c>
      <c r="Y15" s="73">
        <f t="array" aca="1" ref="Y15" ca="1">SUM(IF(W15&lt;OFFSET($W$4,0,0,COUNT(W:W),1),1/COUNTIF(OFFSET($W$4,0,0,COUNT(W:W),1),OFFSET($W$4,0,0,COUNT(W:W),1))))+1</f>
        <v>1</v>
      </c>
      <c r="Z15" s="58" t="s">
        <v>280</v>
      </c>
    </row>
    <row r="16" spans="1:26" ht="15.5" x14ac:dyDescent="0.35">
      <c r="A16" s="8">
        <f>'Data Siswa'!A14</f>
        <v>13</v>
      </c>
      <c r="B16" s="99" t="str">
        <f>'Data Siswa'!B14</f>
        <v>MUHAMAD DAPA</v>
      </c>
      <c r="C16" s="8" t="str">
        <f>'Data Siswa'!C14</f>
        <v>357</v>
      </c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70">
        <f t="shared" si="0"/>
        <v>0</v>
      </c>
      <c r="U16" s="71" t="e">
        <f t="shared" si="1"/>
        <v>#DIV/0!</v>
      </c>
      <c r="V16" s="72"/>
      <c r="W16" s="70">
        <f>SUM('Nilai Tahriri'!AK14,'Nilai Syafahi'!T16)</f>
        <v>0</v>
      </c>
      <c r="X16" s="70" t="e">
        <f>AVERAGE(D16:S16,'Nilai Tahriri'!D14:AJ14)</f>
        <v>#DIV/0!</v>
      </c>
      <c r="Y16" s="73">
        <f t="array" aca="1" ref="Y16" ca="1">SUM(IF(W16&lt;OFFSET($W$4,0,0,COUNT(W:W),1),1/COUNTIF(OFFSET($W$4,0,0,COUNT(W:W),1),OFFSET($W$4,0,0,COUNT(W:W),1))))+1</f>
        <v>1</v>
      </c>
      <c r="Z16" s="58" t="s">
        <v>280</v>
      </c>
    </row>
    <row r="17" spans="1:26" ht="15.5" x14ac:dyDescent="0.35">
      <c r="A17" s="8">
        <f>'Data Siswa'!A15</f>
        <v>14</v>
      </c>
      <c r="B17" s="99" t="str">
        <f>'Data Siswa'!B15</f>
        <v>MUHAMAD FUAD HANIF AL-HASAN</v>
      </c>
      <c r="C17" s="8" t="str">
        <f>'Data Siswa'!C15</f>
        <v>358</v>
      </c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70">
        <f t="shared" si="0"/>
        <v>0</v>
      </c>
      <c r="U17" s="71" t="e">
        <f t="shared" si="1"/>
        <v>#DIV/0!</v>
      </c>
      <c r="V17" s="72"/>
      <c r="W17" s="70">
        <f>SUM('Nilai Tahriri'!AK15,'Nilai Syafahi'!T17)</f>
        <v>0</v>
      </c>
      <c r="X17" s="70" t="e">
        <f>AVERAGE(D17:S17,'Nilai Tahriri'!D15:AJ15)</f>
        <v>#DIV/0!</v>
      </c>
      <c r="Y17" s="73">
        <f t="array" aca="1" ref="Y17" ca="1">SUM(IF(W17&lt;OFFSET($W$4,0,0,COUNT(W:W),1),1/COUNTIF(OFFSET($W$4,0,0,COUNT(W:W),1),OFFSET($W$4,0,0,COUNT(W:W),1))))+1</f>
        <v>1</v>
      </c>
      <c r="Z17" s="58" t="s">
        <v>280</v>
      </c>
    </row>
    <row r="18" spans="1:26" ht="15.5" x14ac:dyDescent="0.35">
      <c r="A18" s="8">
        <f>'Data Siswa'!A16</f>
        <v>15</v>
      </c>
      <c r="B18" s="99" t="str">
        <f>'Data Siswa'!B16</f>
        <v>MUHAMAD RISQI SAPUTRA</v>
      </c>
      <c r="C18" s="8" t="str">
        <f>'Data Siswa'!C16</f>
        <v>359</v>
      </c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70">
        <f t="shared" si="0"/>
        <v>0</v>
      </c>
      <c r="U18" s="71" t="e">
        <f t="shared" si="1"/>
        <v>#DIV/0!</v>
      </c>
      <c r="V18" s="72"/>
      <c r="W18" s="70">
        <f>SUM('Nilai Tahriri'!AK16,'Nilai Syafahi'!T18)</f>
        <v>0</v>
      </c>
      <c r="X18" s="70" t="e">
        <f>AVERAGE(D18:S18,'Nilai Tahriri'!D16:AJ16)</f>
        <v>#DIV/0!</v>
      </c>
      <c r="Y18" s="73">
        <f t="array" aca="1" ref="Y18" ca="1">SUM(IF(W18&lt;OFFSET($W$4,0,0,COUNT(W:W),1),1/COUNTIF(OFFSET($W$4,0,0,COUNT(W:W),1),OFFSET($W$4,0,0,COUNT(W:W),1))))+1</f>
        <v>1</v>
      </c>
      <c r="Z18" s="58" t="s">
        <v>280</v>
      </c>
    </row>
    <row r="19" spans="1:26" ht="15.5" x14ac:dyDescent="0.35">
      <c r="A19" s="8">
        <f>'Data Siswa'!A17</f>
        <v>16</v>
      </c>
      <c r="B19" s="99" t="str">
        <f>'Data Siswa'!B17</f>
        <v>MUHAMAD RIZKI FEBRIAN</v>
      </c>
      <c r="C19" s="8" t="str">
        <f>'Data Siswa'!C17</f>
        <v>360</v>
      </c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70">
        <f t="shared" si="0"/>
        <v>0</v>
      </c>
      <c r="U19" s="71" t="e">
        <f t="shared" si="1"/>
        <v>#DIV/0!</v>
      </c>
      <c r="V19" s="72"/>
      <c r="W19" s="70">
        <f>SUM('Nilai Tahriri'!AK17,'Nilai Syafahi'!T19)</f>
        <v>0</v>
      </c>
      <c r="X19" s="70" t="e">
        <f>AVERAGE(D19:S19,'Nilai Tahriri'!D17:AJ17)</f>
        <v>#DIV/0!</v>
      </c>
      <c r="Y19" s="73">
        <f t="array" aca="1" ref="Y19" ca="1">SUM(IF(W19&lt;OFFSET($W$4,0,0,COUNT(W:W),1),1/COUNTIF(OFFSET($W$4,0,0,COUNT(W:W),1),OFFSET($W$4,0,0,COUNT(W:W),1))))+1</f>
        <v>1</v>
      </c>
      <c r="Z19" s="58" t="s">
        <v>280</v>
      </c>
    </row>
    <row r="20" spans="1:26" ht="15.5" x14ac:dyDescent="0.35">
      <c r="A20" s="8">
        <f>'Data Siswa'!A18</f>
        <v>17</v>
      </c>
      <c r="B20" s="99" t="str">
        <f>'Data Siswa'!B18</f>
        <v>MUHAMMAD ARIEF ALAMSYAH PULUNGAN</v>
      </c>
      <c r="C20" s="8" t="str">
        <f>'Data Siswa'!C18</f>
        <v>361</v>
      </c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70">
        <f t="shared" si="0"/>
        <v>0</v>
      </c>
      <c r="U20" s="71" t="e">
        <f t="shared" si="1"/>
        <v>#DIV/0!</v>
      </c>
      <c r="V20" s="72"/>
      <c r="W20" s="70">
        <f>SUM('Nilai Tahriri'!AK18,'Nilai Syafahi'!T20)</f>
        <v>0</v>
      </c>
      <c r="X20" s="70" t="e">
        <f>AVERAGE(D20:S20,'Nilai Tahriri'!D18:AJ18)</f>
        <v>#DIV/0!</v>
      </c>
      <c r="Y20" s="73">
        <f t="array" aca="1" ref="Y20" ca="1">SUM(IF(W20&lt;OFFSET($W$4,0,0,COUNT(W:W),1),1/COUNTIF(OFFSET($W$4,0,0,COUNT(W:W),1),OFFSET($W$4,0,0,COUNT(W:W),1))))+1</f>
        <v>1</v>
      </c>
      <c r="Z20" s="58" t="s">
        <v>280</v>
      </c>
    </row>
    <row r="21" spans="1:26" ht="15.5" x14ac:dyDescent="0.35">
      <c r="A21" s="8">
        <f>'Data Siswa'!A19</f>
        <v>18</v>
      </c>
      <c r="B21" s="99" t="str">
        <f>'Data Siswa'!B19</f>
        <v>MUHAMMAD FADLAN RAMADHANA</v>
      </c>
      <c r="C21" s="8" t="str">
        <f>'Data Siswa'!C19</f>
        <v>362</v>
      </c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70">
        <f t="shared" si="0"/>
        <v>0</v>
      </c>
      <c r="U21" s="71" t="e">
        <f t="shared" si="1"/>
        <v>#DIV/0!</v>
      </c>
      <c r="V21" s="72"/>
      <c r="W21" s="70">
        <f>SUM('Nilai Tahriri'!AK19,'Nilai Syafahi'!T21)</f>
        <v>0</v>
      </c>
      <c r="X21" s="70" t="e">
        <f>AVERAGE(D21:S21,'Nilai Tahriri'!D19:AJ19)</f>
        <v>#DIV/0!</v>
      </c>
      <c r="Y21" s="73">
        <f t="array" aca="1" ref="Y21" ca="1">SUM(IF(W21&lt;OFFSET($W$4,0,0,COUNT(W:W),1),1/COUNTIF(OFFSET($W$4,0,0,COUNT(W:W),1),OFFSET($W$4,0,0,COUNT(W:W),1))))+1</f>
        <v>1</v>
      </c>
      <c r="Z21" s="58" t="s">
        <v>280</v>
      </c>
    </row>
    <row r="22" spans="1:26" ht="15.5" x14ac:dyDescent="0.35">
      <c r="A22" s="8">
        <f>'Data Siswa'!A20</f>
        <v>19</v>
      </c>
      <c r="B22" s="99" t="str">
        <f>'Data Siswa'!B20</f>
        <v>MUHAMMAD FARHAN</v>
      </c>
      <c r="C22" s="8" t="str">
        <f>'Data Siswa'!C20</f>
        <v>363</v>
      </c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70">
        <f t="shared" si="0"/>
        <v>0</v>
      </c>
      <c r="U22" s="71" t="e">
        <f t="shared" si="1"/>
        <v>#DIV/0!</v>
      </c>
      <c r="V22" s="72"/>
      <c r="W22" s="70">
        <f>SUM('Nilai Tahriri'!AK20,'Nilai Syafahi'!T22)</f>
        <v>0</v>
      </c>
      <c r="X22" s="70" t="e">
        <f>AVERAGE(D22:S22,'Nilai Tahriri'!D20:AJ20)</f>
        <v>#DIV/0!</v>
      </c>
      <c r="Y22" s="73">
        <f t="array" aca="1" ref="Y22" ca="1">SUM(IF(W22&lt;OFFSET($W$4,0,0,COUNT(W:W),1),1/COUNTIF(OFFSET($W$4,0,0,COUNT(W:W),1),OFFSET($W$4,0,0,COUNT(W:W),1))))+1</f>
        <v>1</v>
      </c>
      <c r="Z22" s="58" t="s">
        <v>280</v>
      </c>
    </row>
    <row r="23" spans="1:26" ht="15.5" x14ac:dyDescent="0.35">
      <c r="A23" s="8">
        <f>'Data Siswa'!A21</f>
        <v>20</v>
      </c>
      <c r="B23" s="99" t="str">
        <f>'Data Siswa'!B21</f>
        <v>NURIL ANWAR AL FATHAN</v>
      </c>
      <c r="C23" s="8" t="str">
        <f>'Data Siswa'!C21</f>
        <v>364</v>
      </c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70">
        <f t="shared" si="0"/>
        <v>0</v>
      </c>
      <c r="U23" s="71" t="e">
        <f t="shared" si="1"/>
        <v>#DIV/0!</v>
      </c>
      <c r="V23" s="72"/>
      <c r="W23" s="70">
        <f>SUM('Nilai Tahriri'!AK21,'Nilai Syafahi'!T23)</f>
        <v>0</v>
      </c>
      <c r="X23" s="70" t="e">
        <f>AVERAGE(D23:S23,'Nilai Tahriri'!D21:AJ21)</f>
        <v>#DIV/0!</v>
      </c>
      <c r="Y23" s="73">
        <f t="array" aca="1" ref="Y23" ca="1">SUM(IF(W23&lt;OFFSET($W$4,0,0,COUNT(W:W),1),1/COUNTIF(OFFSET($W$4,0,0,COUNT(W:W),1),OFFSET($W$4,0,0,COUNT(W:W),1))))+1</f>
        <v>1</v>
      </c>
      <c r="Z23" s="58" t="s">
        <v>280</v>
      </c>
    </row>
    <row r="24" spans="1:26" ht="15.5" x14ac:dyDescent="0.35">
      <c r="A24" s="8">
        <f>'Data Siswa'!A22</f>
        <v>21</v>
      </c>
      <c r="B24" s="99" t="str">
        <f>'Data Siswa'!B22</f>
        <v>RIYADI HASAN</v>
      </c>
      <c r="C24" s="8" t="str">
        <f>'Data Siswa'!C22</f>
        <v>365</v>
      </c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70">
        <f t="shared" si="0"/>
        <v>0</v>
      </c>
      <c r="U24" s="71" t="e">
        <f t="shared" si="1"/>
        <v>#DIV/0!</v>
      </c>
      <c r="V24" s="72"/>
      <c r="W24" s="70">
        <f>SUM('Nilai Tahriri'!AK22,'Nilai Syafahi'!T24)</f>
        <v>0</v>
      </c>
      <c r="X24" s="70" t="e">
        <f>AVERAGE(D24:S24,'Nilai Tahriri'!D22:AJ22)</f>
        <v>#DIV/0!</v>
      </c>
      <c r="Y24" s="73">
        <f t="array" aca="1" ref="Y24" ca="1">SUM(IF(W24&lt;OFFSET($W$4,0,0,COUNT(W:W),1),1/COUNTIF(OFFSET($W$4,0,0,COUNT(W:W),1),OFFSET($W$4,0,0,COUNT(W:W),1))))+1</f>
        <v>1</v>
      </c>
      <c r="Z24" s="58" t="s">
        <v>280</v>
      </c>
    </row>
    <row r="25" spans="1:26" ht="15.5" x14ac:dyDescent="0.35">
      <c r="A25" s="8">
        <f>'Data Siswa'!A23</f>
        <v>22</v>
      </c>
      <c r="B25" s="99" t="str">
        <f>'Data Siswa'!B23</f>
        <v>RIZKY FAJARUDIN NUR PRATAMA</v>
      </c>
      <c r="C25" s="8" t="str">
        <f>'Data Siswa'!C23</f>
        <v>366</v>
      </c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70">
        <f t="shared" si="0"/>
        <v>0</v>
      </c>
      <c r="U25" s="71" t="e">
        <f t="shared" si="1"/>
        <v>#DIV/0!</v>
      </c>
      <c r="V25" s="72"/>
      <c r="W25" s="70">
        <f>SUM('Nilai Tahriri'!AK23,'Nilai Syafahi'!T25)</f>
        <v>0</v>
      </c>
      <c r="X25" s="70" t="e">
        <f>AVERAGE(D25:S25,'Nilai Tahriri'!D23:AJ23)</f>
        <v>#DIV/0!</v>
      </c>
      <c r="Y25" s="73">
        <f t="array" aca="1" ref="Y25" ca="1">SUM(IF(W25&lt;OFFSET($W$4,0,0,COUNT(W:W),1),1/COUNTIF(OFFSET($W$4,0,0,COUNT(W:W),1),OFFSET($W$4,0,0,COUNT(W:W),1))))+1</f>
        <v>1</v>
      </c>
      <c r="Z25" s="58" t="s">
        <v>280</v>
      </c>
    </row>
    <row r="26" spans="1:26" ht="15.5" x14ac:dyDescent="0.35">
      <c r="A26" s="8">
        <f>'Data Siswa'!A24</f>
        <v>23</v>
      </c>
      <c r="B26" s="99" t="str">
        <f>'Data Siswa'!B24</f>
        <v>SUBHI</v>
      </c>
      <c r="C26" s="8" t="str">
        <f>'Data Siswa'!C24</f>
        <v>367</v>
      </c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70">
        <f t="shared" si="0"/>
        <v>0</v>
      </c>
      <c r="U26" s="71" t="e">
        <f t="shared" si="1"/>
        <v>#DIV/0!</v>
      </c>
      <c r="V26" s="72"/>
      <c r="W26" s="70">
        <f>SUM('Nilai Tahriri'!AK24,'Nilai Syafahi'!T26)</f>
        <v>0</v>
      </c>
      <c r="X26" s="70" t="e">
        <f>AVERAGE(D26:S26,'Nilai Tahriri'!D24:AJ24)</f>
        <v>#DIV/0!</v>
      </c>
      <c r="Y26" s="73">
        <f t="array" aca="1" ref="Y26" ca="1">SUM(IF(W26&lt;OFFSET($W$4,0,0,COUNT(W:W),1),1/COUNTIF(OFFSET($W$4,0,0,COUNT(W:W),1),OFFSET($W$4,0,0,COUNT(W:W),1))))+1</f>
        <v>1</v>
      </c>
      <c r="Z26" s="58" t="s">
        <v>280</v>
      </c>
    </row>
    <row r="27" spans="1:26" ht="15.5" x14ac:dyDescent="0.35">
      <c r="A27" s="8">
        <f>'Data Siswa'!A25</f>
        <v>24</v>
      </c>
      <c r="B27" s="99" t="str">
        <f>'Data Siswa'!B25</f>
        <v>WAHYU NOOR SAKTI</v>
      </c>
      <c r="C27" s="8" t="str">
        <f>'Data Siswa'!C25</f>
        <v>368</v>
      </c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70">
        <f t="shared" si="0"/>
        <v>0</v>
      </c>
      <c r="U27" s="71" t="e">
        <f t="shared" si="1"/>
        <v>#DIV/0!</v>
      </c>
      <c r="V27" s="72"/>
      <c r="W27" s="70">
        <f>SUM('Nilai Tahriri'!AK25,'Nilai Syafahi'!T27)</f>
        <v>0</v>
      </c>
      <c r="X27" s="70" t="e">
        <f>AVERAGE(D27:S27,'Nilai Tahriri'!D25:AJ25)</f>
        <v>#DIV/0!</v>
      </c>
      <c r="Y27" s="73">
        <f t="array" aca="1" ref="Y27" ca="1">SUM(IF(W27&lt;OFFSET($W$4,0,0,COUNT(W:W),1),1/COUNTIF(OFFSET($W$4,0,0,COUNT(W:W),1),OFFSET($W$4,0,0,COUNT(W:W),1))))+1</f>
        <v>1</v>
      </c>
      <c r="Z27" s="58" t="s">
        <v>280</v>
      </c>
    </row>
    <row r="28" spans="1:26" ht="15.5" x14ac:dyDescent="0.35">
      <c r="A28" s="8">
        <f>'Data Siswa'!A26</f>
        <v>25</v>
      </c>
      <c r="B28" s="99">
        <f>'Data Siswa'!B26</f>
        <v>0</v>
      </c>
      <c r="C28" s="8">
        <f>'Data Siswa'!C26</f>
        <v>0</v>
      </c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70">
        <f t="shared" si="0"/>
        <v>0</v>
      </c>
      <c r="U28" s="71" t="e">
        <f t="shared" si="1"/>
        <v>#DIV/0!</v>
      </c>
      <c r="V28" s="72"/>
      <c r="W28" s="70">
        <f>SUM('Nilai Tahriri'!AK26,'Nilai Syafahi'!T28)</f>
        <v>0</v>
      </c>
      <c r="X28" s="70" t="e">
        <f>AVERAGE(D28:S28,'Nilai Tahriri'!D26:AJ26)</f>
        <v>#DIV/0!</v>
      </c>
      <c r="Y28" s="73">
        <f t="array" aca="1" ref="Y28" ca="1">SUM(IF(W28&lt;OFFSET($W$4,0,0,COUNT(W:W),1),1/COUNTIF(OFFSET($W$4,0,0,COUNT(W:W),1),OFFSET($W$4,0,0,COUNT(W:W),1))))+1</f>
        <v>1</v>
      </c>
      <c r="Z28" s="58" t="s">
        <v>280</v>
      </c>
    </row>
    <row r="29" spans="1:26" ht="15.5" x14ac:dyDescent="0.35">
      <c r="A29" s="8">
        <f>'Data Siswa'!A27</f>
        <v>26</v>
      </c>
      <c r="B29" s="99">
        <f>'Data Siswa'!B27</f>
        <v>0</v>
      </c>
      <c r="C29" s="8">
        <f>'Data Siswa'!C27</f>
        <v>0</v>
      </c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70">
        <f t="shared" si="0"/>
        <v>0</v>
      </c>
      <c r="U29" s="71" t="e">
        <f t="shared" si="1"/>
        <v>#DIV/0!</v>
      </c>
      <c r="V29" s="72"/>
      <c r="W29" s="70">
        <f>SUM('Nilai Tahriri'!AK27,'Nilai Syafahi'!T29)</f>
        <v>0</v>
      </c>
      <c r="X29" s="70" t="e">
        <f>AVERAGE(D29:S29,'Nilai Tahriri'!D27:AJ27)</f>
        <v>#DIV/0!</v>
      </c>
      <c r="Y29" s="73">
        <f t="array" aca="1" ref="Y29" ca="1">SUM(IF(W29&lt;OFFSET($W$4,0,0,COUNT(W:W),1),1/COUNTIF(OFFSET($W$4,0,0,COUNT(W:W),1),OFFSET($W$4,0,0,COUNT(W:W),1))))+1</f>
        <v>1</v>
      </c>
      <c r="Z29" s="58" t="s">
        <v>280</v>
      </c>
    </row>
    <row r="30" spans="1:26" ht="15.5" x14ac:dyDescent="0.35">
      <c r="A30" s="8">
        <f>'Data Siswa'!A28</f>
        <v>27</v>
      </c>
      <c r="B30" s="99">
        <f>'Data Siswa'!B28</f>
        <v>0</v>
      </c>
      <c r="C30" s="8">
        <f>'Data Siswa'!C28</f>
        <v>0</v>
      </c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70">
        <f t="shared" si="0"/>
        <v>0</v>
      </c>
      <c r="U30" s="71" t="e">
        <f t="shared" si="1"/>
        <v>#DIV/0!</v>
      </c>
      <c r="V30" s="72"/>
      <c r="W30" s="70">
        <f>SUM('Nilai Tahriri'!AK28,'Nilai Syafahi'!T30)</f>
        <v>0</v>
      </c>
      <c r="X30" s="70" t="e">
        <f>AVERAGE(D30:S30,'Nilai Tahriri'!D28:AJ28)</f>
        <v>#DIV/0!</v>
      </c>
      <c r="Y30" s="73">
        <f t="array" aca="1" ref="Y30" ca="1">SUM(IF(W30&lt;OFFSET($W$4,0,0,COUNT(W:W),1),1/COUNTIF(OFFSET($W$4,0,0,COUNT(W:W),1),OFFSET($W$4,0,0,COUNT(W:W),1))))+1</f>
        <v>1</v>
      </c>
      <c r="Z30" s="58" t="s">
        <v>280</v>
      </c>
    </row>
    <row r="31" spans="1:26" ht="15.5" x14ac:dyDescent="0.35">
      <c r="A31" s="8">
        <f>'Data Siswa'!A29</f>
        <v>28</v>
      </c>
      <c r="B31" s="99">
        <f>'Data Siswa'!B29</f>
        <v>0</v>
      </c>
      <c r="C31" s="8">
        <f>'Data Siswa'!C29</f>
        <v>0</v>
      </c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70">
        <f t="shared" si="0"/>
        <v>0</v>
      </c>
      <c r="U31" s="71" t="e">
        <f t="shared" si="1"/>
        <v>#DIV/0!</v>
      </c>
      <c r="V31" s="72"/>
      <c r="W31" s="70">
        <f>SUM('Nilai Tahriri'!AK29,'Nilai Syafahi'!T31)</f>
        <v>0</v>
      </c>
      <c r="X31" s="70" t="e">
        <f>AVERAGE(D31:S31,'Nilai Tahriri'!D29:AJ29)</f>
        <v>#DIV/0!</v>
      </c>
      <c r="Y31" s="73">
        <f t="array" aca="1" ref="Y31" ca="1">SUM(IF(W31&lt;OFFSET($W$4,0,0,COUNT(W:W),1),1/COUNTIF(OFFSET($W$4,0,0,COUNT(W:W),1),OFFSET($W$4,0,0,COUNT(W:W),1))))+1</f>
        <v>1</v>
      </c>
      <c r="Z31" s="58" t="s">
        <v>280</v>
      </c>
    </row>
    <row r="32" spans="1:26" ht="15.5" x14ac:dyDescent="0.35">
      <c r="A32" s="8">
        <f>'Data Siswa'!A30</f>
        <v>29</v>
      </c>
      <c r="B32" s="99">
        <f>'Data Siswa'!B30</f>
        <v>0</v>
      </c>
      <c r="C32" s="8">
        <f>'Data Siswa'!C30</f>
        <v>0</v>
      </c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70">
        <f t="shared" si="0"/>
        <v>0</v>
      </c>
      <c r="U32" s="71" t="e">
        <f t="shared" si="1"/>
        <v>#DIV/0!</v>
      </c>
      <c r="V32" s="72"/>
      <c r="W32" s="70">
        <f>SUM('Nilai Tahriri'!AK30,'Nilai Syafahi'!T32)</f>
        <v>0</v>
      </c>
      <c r="X32" s="70" t="e">
        <f>AVERAGE(D32:S32,'Nilai Tahriri'!D30:AJ30)</f>
        <v>#DIV/0!</v>
      </c>
      <c r="Y32" s="73">
        <f t="array" aca="1" ref="Y32" ca="1">SUM(IF(W32&lt;OFFSET($W$4,0,0,COUNT(W:W),1),1/COUNTIF(OFFSET($W$4,0,0,COUNT(W:W),1),OFFSET($W$4,0,0,COUNT(W:W),1))))+1</f>
        <v>1</v>
      </c>
      <c r="Z32" s="58" t="s">
        <v>280</v>
      </c>
    </row>
    <row r="33" spans="1:26" ht="15.5" x14ac:dyDescent="0.35">
      <c r="A33" s="8">
        <f>'Data Siswa'!A31</f>
        <v>30</v>
      </c>
      <c r="B33" s="99">
        <f>'Data Siswa'!B31</f>
        <v>0</v>
      </c>
      <c r="C33" s="8">
        <f>'Data Siswa'!C31</f>
        <v>0</v>
      </c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70">
        <f t="shared" si="0"/>
        <v>0</v>
      </c>
      <c r="U33" s="71" t="e">
        <f t="shared" si="1"/>
        <v>#DIV/0!</v>
      </c>
      <c r="V33" s="72"/>
      <c r="W33" s="70">
        <f>SUM('Nilai Tahriri'!AK31,'Nilai Syafahi'!T33)</f>
        <v>0</v>
      </c>
      <c r="X33" s="70" t="e">
        <f>AVERAGE(D33:S33,'Nilai Tahriri'!D31:AJ31)</f>
        <v>#DIV/0!</v>
      </c>
      <c r="Y33" s="73">
        <f t="array" aca="1" ref="Y33" ca="1">SUM(IF(W33&lt;OFFSET($W$4,0,0,COUNT(W:W),1),1/COUNTIF(OFFSET($W$4,0,0,COUNT(W:W),1),OFFSET($W$4,0,0,COUNT(W:W),1))))+1</f>
        <v>1</v>
      </c>
      <c r="Z33" s="58" t="s">
        <v>280</v>
      </c>
    </row>
    <row r="34" spans="1:26" ht="15.5" x14ac:dyDescent="0.35">
      <c r="A34" s="8">
        <f>'Data Siswa'!A32</f>
        <v>31</v>
      </c>
      <c r="B34" s="99">
        <f>'Data Siswa'!B32</f>
        <v>0</v>
      </c>
      <c r="C34" s="8">
        <f>'Data Siswa'!C32</f>
        <v>0</v>
      </c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70">
        <f t="shared" si="0"/>
        <v>0</v>
      </c>
      <c r="U34" s="71" t="e">
        <f t="shared" si="1"/>
        <v>#DIV/0!</v>
      </c>
      <c r="V34" s="72"/>
      <c r="W34" s="70">
        <f>SUM('Nilai Tahriri'!AK32,'Nilai Syafahi'!T34)</f>
        <v>0</v>
      </c>
      <c r="X34" s="70" t="e">
        <f>AVERAGE(D34:S34,'Nilai Tahriri'!D32:AJ32)</f>
        <v>#DIV/0!</v>
      </c>
      <c r="Y34" s="73">
        <f t="array" aca="1" ref="Y34" ca="1">SUM(IF(W34&lt;OFFSET($W$4,0,0,COUNT(W:W),1),1/COUNTIF(OFFSET($W$4,0,0,COUNT(W:W),1),OFFSET($W$4,0,0,COUNT(W:W),1))))+1</f>
        <v>1</v>
      </c>
      <c r="Z34" s="58" t="s">
        <v>280</v>
      </c>
    </row>
    <row r="35" spans="1:26" ht="15.5" x14ac:dyDescent="0.35">
      <c r="A35" s="8">
        <f>'Data Siswa'!A33</f>
        <v>32</v>
      </c>
      <c r="B35" s="99">
        <f>'Data Siswa'!B33</f>
        <v>0</v>
      </c>
      <c r="C35" s="8">
        <f>'Data Siswa'!C33</f>
        <v>0</v>
      </c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70">
        <f t="shared" si="0"/>
        <v>0</v>
      </c>
      <c r="U35" s="71" t="e">
        <f t="shared" si="1"/>
        <v>#DIV/0!</v>
      </c>
      <c r="V35" s="72"/>
      <c r="W35" s="70">
        <f>SUM('Nilai Tahriri'!AK33,'Nilai Syafahi'!T35)</f>
        <v>0</v>
      </c>
      <c r="X35" s="70" t="e">
        <f>AVERAGE(D35:S35,'Nilai Tahriri'!D33:AJ33)</f>
        <v>#DIV/0!</v>
      </c>
      <c r="Y35" s="73">
        <f t="array" aca="1" ref="Y35" ca="1">SUM(IF(W35&lt;OFFSET($W$4,0,0,COUNT(W:W),1),1/COUNTIF(OFFSET($W$4,0,0,COUNT(W:W),1),OFFSET($W$4,0,0,COUNT(W:W),1))))+1</f>
        <v>1</v>
      </c>
      <c r="Z35" s="58" t="s">
        <v>280</v>
      </c>
    </row>
    <row r="36" spans="1:26" ht="15.5" x14ac:dyDescent="0.35">
      <c r="A36" s="8">
        <f>'Data Siswa'!A34</f>
        <v>33</v>
      </c>
      <c r="B36" s="99">
        <f>'Data Siswa'!B34</f>
        <v>0</v>
      </c>
      <c r="C36" s="8">
        <f>'Data Siswa'!C34</f>
        <v>0</v>
      </c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70">
        <f t="shared" si="0"/>
        <v>0</v>
      </c>
      <c r="U36" s="71" t="e">
        <f t="shared" si="1"/>
        <v>#DIV/0!</v>
      </c>
      <c r="V36" s="72"/>
      <c r="W36" s="70">
        <f>SUM('Nilai Tahriri'!AK34,'Nilai Syafahi'!T36)</f>
        <v>0</v>
      </c>
      <c r="X36" s="70" t="e">
        <f>AVERAGE(D36:S36,'Nilai Tahriri'!D34:AJ34)</f>
        <v>#DIV/0!</v>
      </c>
      <c r="Y36" s="73">
        <f t="array" aca="1" ref="Y36" ca="1">SUM(IF(W36&lt;OFFSET($W$4,0,0,COUNT(W:W),1),1/COUNTIF(OFFSET($W$4,0,0,COUNT(W:W),1),OFFSET($W$4,0,0,COUNT(W:W),1))))+1</f>
        <v>1</v>
      </c>
      <c r="Z36" s="58" t="s">
        <v>280</v>
      </c>
    </row>
    <row r="37" spans="1:26" ht="15.5" x14ac:dyDescent="0.35">
      <c r="A37" s="8">
        <f>'Data Siswa'!A35</f>
        <v>34</v>
      </c>
      <c r="B37" s="99">
        <f>'Data Siswa'!B35</f>
        <v>0</v>
      </c>
      <c r="C37" s="8">
        <f>'Data Siswa'!C35</f>
        <v>0</v>
      </c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70">
        <f t="shared" si="0"/>
        <v>0</v>
      </c>
      <c r="U37" s="71" t="e">
        <f t="shared" si="1"/>
        <v>#DIV/0!</v>
      </c>
      <c r="V37" s="72"/>
      <c r="W37" s="70">
        <f>SUM('Nilai Tahriri'!AK35,'Nilai Syafahi'!T37)</f>
        <v>0</v>
      </c>
      <c r="X37" s="70" t="e">
        <f>AVERAGE(D37:S37,'Nilai Tahriri'!D35:AJ35)</f>
        <v>#DIV/0!</v>
      </c>
      <c r="Y37" s="73">
        <f t="array" aca="1" ref="Y37" ca="1">SUM(IF(W37&lt;OFFSET($W$4,0,0,COUNT(W:W),1),1/COUNTIF(OFFSET($W$4,0,0,COUNT(W:W),1),OFFSET($W$4,0,0,COUNT(W:W),1))))+1</f>
        <v>1</v>
      </c>
      <c r="Z37" s="58" t="s">
        <v>280</v>
      </c>
    </row>
    <row r="38" spans="1:26" ht="15.5" x14ac:dyDescent="0.35">
      <c r="A38" s="8">
        <f>'Data Siswa'!A36</f>
        <v>35</v>
      </c>
      <c r="B38" s="99">
        <f>'Data Siswa'!B36</f>
        <v>0</v>
      </c>
      <c r="C38" s="8">
        <f>'Data Siswa'!C36</f>
        <v>0</v>
      </c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70">
        <f t="shared" si="0"/>
        <v>0</v>
      </c>
      <c r="U38" s="71" t="e">
        <f t="shared" si="1"/>
        <v>#DIV/0!</v>
      </c>
      <c r="V38" s="72"/>
      <c r="W38" s="70">
        <f>SUM('Nilai Tahriri'!AK36,'Nilai Syafahi'!T38)</f>
        <v>0</v>
      </c>
      <c r="X38" s="70" t="e">
        <f>AVERAGE(D38:S38,'Nilai Tahriri'!D36:AJ36)</f>
        <v>#DIV/0!</v>
      </c>
      <c r="Y38" s="73">
        <f t="array" aca="1" ref="Y38" ca="1">SUM(IF(W38&lt;OFFSET($W$4,0,0,COUNT(W:W),1),1/COUNTIF(OFFSET($W$4,0,0,COUNT(W:W),1),OFFSET($W$4,0,0,COUNT(W:W),1))))+1</f>
        <v>1</v>
      </c>
      <c r="Z38" s="58" t="s">
        <v>280</v>
      </c>
    </row>
    <row r="39" spans="1:26" ht="15.5" x14ac:dyDescent="0.35">
      <c r="A39" s="8">
        <f>'Data Siswa'!A37</f>
        <v>36</v>
      </c>
      <c r="B39" s="99">
        <f>'Data Siswa'!B37</f>
        <v>0</v>
      </c>
      <c r="C39" s="8">
        <f>'Data Siswa'!C37</f>
        <v>0</v>
      </c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70">
        <f t="shared" si="0"/>
        <v>0</v>
      </c>
      <c r="U39" s="71" t="e">
        <f t="shared" si="1"/>
        <v>#DIV/0!</v>
      </c>
      <c r="V39" s="72"/>
      <c r="W39" s="70">
        <f>SUM('Nilai Tahriri'!AK37,'Nilai Syafahi'!T39)</f>
        <v>0</v>
      </c>
      <c r="X39" s="70" t="e">
        <f>AVERAGE(D39:S39,'Nilai Tahriri'!D37:AJ37)</f>
        <v>#DIV/0!</v>
      </c>
      <c r="Y39" s="73">
        <f t="array" aca="1" ref="Y39" ca="1">SUM(IF(W39&lt;OFFSET($W$4,0,0,COUNT(W:W),1),1/COUNTIF(OFFSET($W$4,0,0,COUNT(W:W),1),OFFSET($W$4,0,0,COUNT(W:W),1))))+1</f>
        <v>1</v>
      </c>
      <c r="Z39" s="58" t="s">
        <v>280</v>
      </c>
    </row>
    <row r="40" spans="1:26" ht="15.5" x14ac:dyDescent="0.35">
      <c r="A40" s="8">
        <f>'Data Siswa'!A38</f>
        <v>37</v>
      </c>
      <c r="B40" s="99">
        <f>'Data Siswa'!B38</f>
        <v>0</v>
      </c>
      <c r="C40" s="8">
        <f>'Data Siswa'!C38</f>
        <v>0</v>
      </c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70">
        <f t="shared" si="0"/>
        <v>0</v>
      </c>
      <c r="U40" s="71" t="e">
        <f t="shared" si="1"/>
        <v>#DIV/0!</v>
      </c>
      <c r="V40" s="72"/>
      <c r="W40" s="70">
        <f>SUM('Nilai Tahriri'!AK38,'Nilai Syafahi'!T40)</f>
        <v>0</v>
      </c>
      <c r="X40" s="70" t="e">
        <f>AVERAGE(D40:S40,'Nilai Tahriri'!D38:AJ38)</f>
        <v>#DIV/0!</v>
      </c>
      <c r="Y40" s="73">
        <f t="array" aca="1" ref="Y40" ca="1">SUM(IF(W40&lt;OFFSET($W$4,0,0,COUNT(W:W),1),1/COUNTIF(OFFSET($W$4,0,0,COUNT(W:W),1),OFFSET($W$4,0,0,COUNT(W:W),1))))+1</f>
        <v>1</v>
      </c>
      <c r="Z40" s="58" t="s">
        <v>280</v>
      </c>
    </row>
    <row r="41" spans="1:26" ht="15.5" x14ac:dyDescent="0.35">
      <c r="A41" s="8">
        <f>'Data Siswa'!A39</f>
        <v>38</v>
      </c>
      <c r="B41" s="99">
        <f>'Data Siswa'!B39</f>
        <v>0</v>
      </c>
      <c r="C41" s="8">
        <f>'Data Siswa'!C39</f>
        <v>0</v>
      </c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70">
        <f t="shared" si="0"/>
        <v>0</v>
      </c>
      <c r="U41" s="71" t="e">
        <f t="shared" si="1"/>
        <v>#DIV/0!</v>
      </c>
      <c r="V41" s="72"/>
      <c r="W41" s="70">
        <f>SUM('Nilai Tahriri'!AK39,'Nilai Syafahi'!T41)</f>
        <v>0</v>
      </c>
      <c r="X41" s="70" t="e">
        <f>AVERAGE(D41:S41,'Nilai Tahriri'!D39:AJ39)</f>
        <v>#DIV/0!</v>
      </c>
      <c r="Y41" s="73">
        <f t="array" aca="1" ref="Y41" ca="1">SUM(IF(W41&lt;OFFSET($W$4,0,0,COUNT(W:W),1),1/COUNTIF(OFFSET($W$4,0,0,COUNT(W:W),1),OFFSET($W$4,0,0,COUNT(W:W),1))))+1</f>
        <v>1</v>
      </c>
      <c r="Z41" s="58" t="s">
        <v>280</v>
      </c>
    </row>
    <row r="42" spans="1:26" ht="15.5" x14ac:dyDescent="0.35">
      <c r="A42" s="8">
        <f>'Data Siswa'!A40</f>
        <v>39</v>
      </c>
      <c r="B42" s="99">
        <f>'Data Siswa'!B40</f>
        <v>0</v>
      </c>
      <c r="C42" s="8">
        <f>'Data Siswa'!C40</f>
        <v>0</v>
      </c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70">
        <f t="shared" si="0"/>
        <v>0</v>
      </c>
      <c r="U42" s="71" t="e">
        <f t="shared" si="1"/>
        <v>#DIV/0!</v>
      </c>
      <c r="V42" s="72"/>
      <c r="W42" s="70">
        <f>SUM('Nilai Tahriri'!AK40,'Nilai Syafahi'!T42)</f>
        <v>0</v>
      </c>
      <c r="X42" s="70" t="e">
        <f>AVERAGE(D42:S42,'Nilai Tahriri'!D40:AJ40)</f>
        <v>#DIV/0!</v>
      </c>
      <c r="Y42" s="73">
        <f t="array" aca="1" ref="Y42" ca="1">SUM(IF(W42&lt;OFFSET($W$4,0,0,COUNT(W:W),1),1/COUNTIF(OFFSET($W$4,0,0,COUNT(W:W),1),OFFSET($W$4,0,0,COUNT(W:W),1))))+1</f>
        <v>1</v>
      </c>
      <c r="Z42" s="58" t="s">
        <v>280</v>
      </c>
    </row>
    <row r="43" spans="1:26" ht="15.5" x14ac:dyDescent="0.35">
      <c r="A43" s="8">
        <f>'Data Siswa'!A41</f>
        <v>40</v>
      </c>
      <c r="B43" s="99">
        <f>'Data Siswa'!B41</f>
        <v>0</v>
      </c>
      <c r="C43" s="8">
        <f>'Data Siswa'!C41</f>
        <v>0</v>
      </c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70">
        <f t="shared" si="0"/>
        <v>0</v>
      </c>
      <c r="U43" s="71" t="e">
        <f t="shared" si="1"/>
        <v>#DIV/0!</v>
      </c>
      <c r="V43" s="74"/>
      <c r="W43" s="70">
        <f>SUM('Nilai Tahriri'!AK41,'Nilai Syafahi'!T43)</f>
        <v>0</v>
      </c>
      <c r="X43" s="70" t="e">
        <f>AVERAGE(D43:S43,'Nilai Tahriri'!D41:AJ41)</f>
        <v>#DIV/0!</v>
      </c>
      <c r="Y43" s="73">
        <f t="array" aca="1" ref="Y43" ca="1">SUM(IF(W43&lt;OFFSET($W$4,0,0,COUNT(W:W),1),1/COUNTIF(OFFSET($W$4,0,0,COUNT(W:W),1),OFFSET($W$4,0,0,COUNT(W:W),1))))+1</f>
        <v>1</v>
      </c>
      <c r="Z43" s="58" t="s">
        <v>280</v>
      </c>
    </row>
    <row r="44" spans="1:26" x14ac:dyDescent="0.35">
      <c r="U44"/>
      <c r="Z44"/>
    </row>
  </sheetData>
  <sheetProtection algorithmName="SHA-512" hashValue="ZLvRORgcnIySdJbVMSE7/Dgw0UFqld00CCquPh/C1nrVv+rnZlfIhXUtIeQ/GdlYoOFO7tDhhDbz3dvoQdcj4g==" saltValue="yG0+hsleh5fmyX1wqAoJzQ==" spinCount="100000" sheet="1" objects="1" scenarios="1"/>
  <mergeCells count="16">
    <mergeCell ref="J2:N2"/>
    <mergeCell ref="O2:S2"/>
    <mergeCell ref="A1:C1"/>
    <mergeCell ref="D1:U1"/>
    <mergeCell ref="D2:I2"/>
    <mergeCell ref="U2:U3"/>
    <mergeCell ref="A2:A3"/>
    <mergeCell ref="B2:B3"/>
    <mergeCell ref="C2:C3"/>
    <mergeCell ref="T2:T3"/>
    <mergeCell ref="Z2:Z3"/>
    <mergeCell ref="V1:V3"/>
    <mergeCell ref="W1:Y1"/>
    <mergeCell ref="W2:W3"/>
    <mergeCell ref="X2:X3"/>
    <mergeCell ref="Y2:Y3"/>
  </mergeCells>
  <conditionalFormatting sqref="D4:S43">
    <cfRule type="cellIs" dxfId="1" priority="1" operator="greaterThan">
      <formula>8</formula>
    </cfRule>
    <cfRule type="cellIs" dxfId="0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4:S43" xr:uid="{54E59601-DD40-445F-99C0-38C1BFCA8DCF}"/>
  </dataValidations>
  <pageMargins left="0.7" right="0.7" top="0.75" bottom="0.75" header="0.3" footer="0.3"/>
  <pageSetup paperSize="5" scale="8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9"/>
  <dimension ref="A1:J43"/>
  <sheetViews>
    <sheetView workbookViewId="0">
      <selection activeCell="G13" sqref="G13"/>
    </sheetView>
  </sheetViews>
  <sheetFormatPr defaultRowHeight="14.5" x14ac:dyDescent="0.35"/>
  <cols>
    <col min="1" max="1" width="6.54296875" customWidth="1"/>
    <col min="2" max="2" width="32.453125" customWidth="1"/>
    <col min="3" max="3" width="5.81640625" bestFit="1" customWidth="1"/>
    <col min="10" max="10" width="39.453125" customWidth="1"/>
  </cols>
  <sheetData>
    <row r="1" spans="1:10" x14ac:dyDescent="0.35">
      <c r="A1" s="153" t="s">
        <v>176</v>
      </c>
      <c r="B1" s="153"/>
      <c r="C1" s="153"/>
      <c r="D1" s="151" t="s">
        <v>91</v>
      </c>
      <c r="E1" s="151"/>
      <c r="F1" s="151"/>
      <c r="G1" s="151"/>
      <c r="H1" s="151"/>
      <c r="I1" s="151"/>
      <c r="J1" s="96"/>
    </row>
    <row r="2" spans="1:10" ht="14.5" customHeight="1" x14ac:dyDescent="0.35">
      <c r="A2" s="149" t="s">
        <v>76</v>
      </c>
      <c r="B2" s="147" t="s">
        <v>55</v>
      </c>
      <c r="C2" s="149" t="s">
        <v>54</v>
      </c>
      <c r="D2" s="152" t="s">
        <v>31</v>
      </c>
      <c r="E2" s="152"/>
      <c r="F2" s="152"/>
      <c r="G2" s="150" t="s">
        <v>84</v>
      </c>
      <c r="H2" s="150"/>
      <c r="I2" s="150"/>
      <c r="J2" s="24" t="s">
        <v>178</v>
      </c>
    </row>
    <row r="3" spans="1:10" ht="53.15" customHeight="1" x14ac:dyDescent="0.35">
      <c r="A3" s="149"/>
      <c r="B3" s="147"/>
      <c r="C3" s="149"/>
      <c r="D3" s="16" t="s">
        <v>34</v>
      </c>
      <c r="E3" s="16" t="s">
        <v>93</v>
      </c>
      <c r="F3" s="16" t="s">
        <v>32</v>
      </c>
      <c r="G3" s="16" t="s">
        <v>96</v>
      </c>
      <c r="H3" s="16" t="s">
        <v>94</v>
      </c>
      <c r="I3" s="16" t="s">
        <v>95</v>
      </c>
      <c r="J3" s="101" t="s">
        <v>45</v>
      </c>
    </row>
    <row r="4" spans="1:10" ht="15.5" x14ac:dyDescent="0.35">
      <c r="A4" s="8">
        <f>'Data Siswa'!A2</f>
        <v>1</v>
      </c>
      <c r="B4" s="99" t="str">
        <f>'Data Siswa'!B2</f>
        <v>ADAM RIYANTO</v>
      </c>
      <c r="C4" s="8" t="str">
        <f>'Data Siswa'!C2</f>
        <v>345</v>
      </c>
      <c r="D4" s="18"/>
      <c r="E4" s="18"/>
      <c r="F4" s="18"/>
      <c r="G4" s="18"/>
      <c r="H4" s="18"/>
      <c r="I4" s="18"/>
      <c r="J4" s="97"/>
    </row>
    <row r="5" spans="1:10" ht="15.5" x14ac:dyDescent="0.35">
      <c r="A5" s="8">
        <f>'Data Siswa'!A3</f>
        <v>2</v>
      </c>
      <c r="B5" s="100" t="str">
        <f>'Data Siswa'!B3</f>
        <v>AHMAD ABDUL JABBAR</v>
      </c>
      <c r="C5" s="8" t="str">
        <f>'Data Siswa'!C3</f>
        <v>346</v>
      </c>
      <c r="D5" s="18"/>
      <c r="E5" s="18"/>
      <c r="F5" s="18"/>
      <c r="G5" s="18"/>
      <c r="H5" s="18"/>
      <c r="I5" s="18"/>
      <c r="J5" s="97"/>
    </row>
    <row r="6" spans="1:10" ht="15.5" x14ac:dyDescent="0.35">
      <c r="A6" s="8">
        <f>'Data Siswa'!A4</f>
        <v>3</v>
      </c>
      <c r="B6" s="99" t="str">
        <f>'Data Siswa'!B4</f>
        <v>AHMAD SYAUQI FATTAN</v>
      </c>
      <c r="C6" s="8" t="str">
        <f>'Data Siswa'!C4</f>
        <v>347</v>
      </c>
      <c r="D6" s="18"/>
      <c r="E6" s="18"/>
      <c r="F6" s="18"/>
      <c r="G6" s="18"/>
      <c r="H6" s="18"/>
      <c r="I6" s="18"/>
      <c r="J6" s="97"/>
    </row>
    <row r="7" spans="1:10" ht="15.5" x14ac:dyDescent="0.35">
      <c r="A7" s="8">
        <f>'Data Siswa'!A5</f>
        <v>4</v>
      </c>
      <c r="B7" s="99" t="str">
        <f>'Data Siswa'!B5</f>
        <v>AL FAHRI ANHAR</v>
      </c>
      <c r="C7" s="8" t="str">
        <f>'Data Siswa'!C5</f>
        <v>348</v>
      </c>
      <c r="D7" s="18"/>
      <c r="E7" s="18"/>
      <c r="F7" s="18"/>
      <c r="G7" s="18"/>
      <c r="H7" s="18"/>
      <c r="I7" s="18"/>
      <c r="J7" s="97"/>
    </row>
    <row r="8" spans="1:10" ht="15.5" x14ac:dyDescent="0.35">
      <c r="A8" s="8">
        <f>'Data Siswa'!A6</f>
        <v>5</v>
      </c>
      <c r="B8" s="99" t="str">
        <f>'Data Siswa'!B6</f>
        <v>BRILLIAN BANYU ADIGUNA</v>
      </c>
      <c r="C8" s="8" t="str">
        <f>'Data Siswa'!C6</f>
        <v>349</v>
      </c>
      <c r="D8" s="18"/>
      <c r="E8" s="18"/>
      <c r="F8" s="18"/>
      <c r="G8" s="18"/>
      <c r="H8" s="18"/>
      <c r="I8" s="18"/>
      <c r="J8" s="97"/>
    </row>
    <row r="9" spans="1:10" ht="15.5" x14ac:dyDescent="0.35">
      <c r="A9" s="8">
        <f>'Data Siswa'!A7</f>
        <v>6</v>
      </c>
      <c r="B9" s="99" t="str">
        <f>'Data Siswa'!B7</f>
        <v>DAFFA AL FATAH</v>
      </c>
      <c r="C9" s="8" t="str">
        <f>'Data Siswa'!C7</f>
        <v>350</v>
      </c>
      <c r="D9" s="18"/>
      <c r="E9" s="18"/>
      <c r="F9" s="18"/>
      <c r="G9" s="18"/>
      <c r="H9" s="18"/>
      <c r="I9" s="18"/>
      <c r="J9" s="97"/>
    </row>
    <row r="10" spans="1:10" ht="15.5" x14ac:dyDescent="0.35">
      <c r="A10" s="8">
        <f>'Data Siswa'!A8</f>
        <v>7</v>
      </c>
      <c r="B10" s="99" t="str">
        <f>'Data Siswa'!B8</f>
        <v>DAFFA HAFIZH ROZAN</v>
      </c>
      <c r="C10" s="8" t="str">
        <f>'Data Siswa'!C8</f>
        <v>351</v>
      </c>
      <c r="D10" s="18"/>
      <c r="E10" s="18"/>
      <c r="F10" s="18"/>
      <c r="G10" s="18"/>
      <c r="H10" s="18"/>
      <c r="I10" s="18"/>
      <c r="J10" s="97"/>
    </row>
    <row r="11" spans="1:10" ht="15.5" x14ac:dyDescent="0.35">
      <c r="A11" s="8">
        <f>'Data Siswa'!A9</f>
        <v>8</v>
      </c>
      <c r="B11" s="99" t="str">
        <f>'Data Siswa'!B9</f>
        <v>DESTA HAYA MUFIDZAR</v>
      </c>
      <c r="C11" s="8" t="str">
        <f>'Data Siswa'!C9</f>
        <v>352</v>
      </c>
      <c r="D11" s="18"/>
      <c r="E11" s="18"/>
      <c r="F11" s="18"/>
      <c r="G11" s="18"/>
      <c r="H11" s="18"/>
      <c r="I11" s="18"/>
      <c r="J11" s="97"/>
    </row>
    <row r="12" spans="1:10" ht="15.5" x14ac:dyDescent="0.35">
      <c r="A12" s="8">
        <f>'Data Siswa'!A10</f>
        <v>9</v>
      </c>
      <c r="B12" s="99" t="str">
        <f>'Data Siswa'!B10</f>
        <v>IGAN DALF</v>
      </c>
      <c r="C12" s="8" t="str">
        <f>'Data Siswa'!C10</f>
        <v>353</v>
      </c>
      <c r="D12" s="18"/>
      <c r="E12" s="18"/>
      <c r="F12" s="18"/>
      <c r="G12" s="18"/>
      <c r="H12" s="18"/>
      <c r="I12" s="18"/>
      <c r="J12" s="97"/>
    </row>
    <row r="13" spans="1:10" ht="15.5" x14ac:dyDescent="0.35">
      <c r="A13" s="8">
        <f>'Data Siswa'!A11</f>
        <v>10</v>
      </c>
      <c r="B13" s="99" t="str">
        <f>'Data Siswa'!B11</f>
        <v>MOCHAMAD ADRIAN AL RAFLI SETIAWAN</v>
      </c>
      <c r="C13" s="8" t="str">
        <f>'Data Siswa'!C11</f>
        <v>354</v>
      </c>
      <c r="D13" s="18"/>
      <c r="E13" s="18"/>
      <c r="F13" s="18"/>
      <c r="G13" s="18"/>
      <c r="H13" s="18"/>
      <c r="I13" s="18"/>
      <c r="J13" s="97"/>
    </row>
    <row r="14" spans="1:10" ht="15.5" x14ac:dyDescent="0.35">
      <c r="A14" s="8">
        <f>'Data Siswa'!A12</f>
        <v>11</v>
      </c>
      <c r="B14" s="99" t="str">
        <f>'Data Siswa'!B12</f>
        <v>MUHAMAD BAGUS ABDILAH</v>
      </c>
      <c r="C14" s="8" t="str">
        <f>'Data Siswa'!C12</f>
        <v>355</v>
      </c>
      <c r="D14" s="18"/>
      <c r="E14" s="18"/>
      <c r="F14" s="18"/>
      <c r="G14" s="18"/>
      <c r="H14" s="18"/>
      <c r="I14" s="18"/>
      <c r="J14" s="97"/>
    </row>
    <row r="15" spans="1:10" ht="15.5" x14ac:dyDescent="0.35">
      <c r="A15" s="8">
        <f>'Data Siswa'!A13</f>
        <v>12</v>
      </c>
      <c r="B15" s="99" t="str">
        <f>'Data Siswa'!B13</f>
        <v>MUHAMAD DAFFA FAHREZA</v>
      </c>
      <c r="C15" s="8" t="str">
        <f>'Data Siswa'!C13</f>
        <v>356</v>
      </c>
      <c r="D15" s="18"/>
      <c r="E15" s="18"/>
      <c r="F15" s="18"/>
      <c r="G15" s="18"/>
      <c r="H15" s="18"/>
      <c r="I15" s="18"/>
      <c r="J15" s="97"/>
    </row>
    <row r="16" spans="1:10" ht="15.5" x14ac:dyDescent="0.35">
      <c r="A16" s="8">
        <f>'Data Siswa'!A14</f>
        <v>13</v>
      </c>
      <c r="B16" s="99" t="str">
        <f>'Data Siswa'!B14</f>
        <v>MUHAMAD DAPA</v>
      </c>
      <c r="C16" s="8" t="str">
        <f>'Data Siswa'!C14</f>
        <v>357</v>
      </c>
      <c r="D16" s="18"/>
      <c r="E16" s="18"/>
      <c r="F16" s="18"/>
      <c r="G16" s="18"/>
      <c r="H16" s="18"/>
      <c r="I16" s="18"/>
      <c r="J16" s="97"/>
    </row>
    <row r="17" spans="1:10" ht="15.5" x14ac:dyDescent="0.35">
      <c r="A17" s="8">
        <f>'Data Siswa'!A15</f>
        <v>14</v>
      </c>
      <c r="B17" s="99" t="str">
        <f>'Data Siswa'!B15</f>
        <v>MUHAMAD FUAD HANIF AL-HASAN</v>
      </c>
      <c r="C17" s="8" t="str">
        <f>'Data Siswa'!C15</f>
        <v>358</v>
      </c>
      <c r="D17" s="18"/>
      <c r="E17" s="18"/>
      <c r="F17" s="18"/>
      <c r="G17" s="18"/>
      <c r="H17" s="18"/>
      <c r="I17" s="18"/>
      <c r="J17" s="97"/>
    </row>
    <row r="18" spans="1:10" ht="15.5" x14ac:dyDescent="0.35">
      <c r="A18" s="8">
        <f>'Data Siswa'!A16</f>
        <v>15</v>
      </c>
      <c r="B18" s="99" t="str">
        <f>'Data Siswa'!B16</f>
        <v>MUHAMAD RISQI SAPUTRA</v>
      </c>
      <c r="C18" s="8" t="str">
        <f>'Data Siswa'!C16</f>
        <v>359</v>
      </c>
      <c r="D18" s="18"/>
      <c r="E18" s="18"/>
      <c r="F18" s="18"/>
      <c r="G18" s="18"/>
      <c r="H18" s="18"/>
      <c r="I18" s="18"/>
      <c r="J18" s="97"/>
    </row>
    <row r="19" spans="1:10" ht="15.5" x14ac:dyDescent="0.35">
      <c r="A19" s="8">
        <f>'Data Siswa'!A17</f>
        <v>16</v>
      </c>
      <c r="B19" s="99" t="str">
        <f>'Data Siswa'!B17</f>
        <v>MUHAMAD RIZKI FEBRIAN</v>
      </c>
      <c r="C19" s="8" t="str">
        <f>'Data Siswa'!C17</f>
        <v>360</v>
      </c>
      <c r="D19" s="18"/>
      <c r="E19" s="18"/>
      <c r="F19" s="18"/>
      <c r="G19" s="18"/>
      <c r="H19" s="18"/>
      <c r="I19" s="18"/>
      <c r="J19" s="97"/>
    </row>
    <row r="20" spans="1:10" ht="15.5" x14ac:dyDescent="0.35">
      <c r="A20" s="8">
        <f>'Data Siswa'!A18</f>
        <v>17</v>
      </c>
      <c r="B20" s="99" t="str">
        <f>'Data Siswa'!B18</f>
        <v>MUHAMMAD ARIEF ALAMSYAH PULUNGAN</v>
      </c>
      <c r="C20" s="8" t="str">
        <f>'Data Siswa'!C18</f>
        <v>361</v>
      </c>
      <c r="D20" s="18"/>
      <c r="E20" s="18"/>
      <c r="F20" s="18"/>
      <c r="G20" s="18"/>
      <c r="H20" s="18"/>
      <c r="I20" s="18"/>
      <c r="J20" s="97"/>
    </row>
    <row r="21" spans="1:10" ht="15.5" x14ac:dyDescent="0.35">
      <c r="A21" s="8">
        <f>'Data Siswa'!A19</f>
        <v>18</v>
      </c>
      <c r="B21" s="99" t="str">
        <f>'Data Siswa'!B19</f>
        <v>MUHAMMAD FADLAN RAMADHANA</v>
      </c>
      <c r="C21" s="8" t="str">
        <f>'Data Siswa'!C19</f>
        <v>362</v>
      </c>
      <c r="D21" s="18"/>
      <c r="E21" s="18"/>
      <c r="F21" s="18"/>
      <c r="G21" s="18"/>
      <c r="H21" s="18"/>
      <c r="I21" s="18"/>
      <c r="J21" s="97"/>
    </row>
    <row r="22" spans="1:10" ht="15.5" x14ac:dyDescent="0.35">
      <c r="A22" s="8">
        <f>'Data Siswa'!A20</f>
        <v>19</v>
      </c>
      <c r="B22" s="99" t="str">
        <f>'Data Siswa'!B20</f>
        <v>MUHAMMAD FARHAN</v>
      </c>
      <c r="C22" s="8" t="str">
        <f>'Data Siswa'!C20</f>
        <v>363</v>
      </c>
      <c r="D22" s="18"/>
      <c r="E22" s="18"/>
      <c r="F22" s="18"/>
      <c r="G22" s="18"/>
      <c r="H22" s="18"/>
      <c r="I22" s="18"/>
      <c r="J22" s="97"/>
    </row>
    <row r="23" spans="1:10" ht="15.5" x14ac:dyDescent="0.35">
      <c r="A23" s="8">
        <f>'Data Siswa'!A21</f>
        <v>20</v>
      </c>
      <c r="B23" s="99" t="str">
        <f>'Data Siswa'!B21</f>
        <v>NURIL ANWAR AL FATHAN</v>
      </c>
      <c r="C23" s="8" t="str">
        <f>'Data Siswa'!C21</f>
        <v>364</v>
      </c>
      <c r="D23" s="18"/>
      <c r="E23" s="18"/>
      <c r="F23" s="18"/>
      <c r="G23" s="18"/>
      <c r="H23" s="18"/>
      <c r="I23" s="18"/>
      <c r="J23" s="97"/>
    </row>
    <row r="24" spans="1:10" ht="15.5" x14ac:dyDescent="0.35">
      <c r="A24" s="8">
        <f>'Data Siswa'!A22</f>
        <v>21</v>
      </c>
      <c r="B24" s="99" t="str">
        <f>'Data Siswa'!B22</f>
        <v>RIYADI HASAN</v>
      </c>
      <c r="C24" s="8" t="str">
        <f>'Data Siswa'!C22</f>
        <v>365</v>
      </c>
      <c r="D24" s="18"/>
      <c r="E24" s="18"/>
      <c r="F24" s="18"/>
      <c r="G24" s="18"/>
      <c r="H24" s="18"/>
      <c r="I24" s="18"/>
      <c r="J24" s="97"/>
    </row>
    <row r="25" spans="1:10" ht="15.5" x14ac:dyDescent="0.35">
      <c r="A25" s="8">
        <f>'Data Siswa'!A23</f>
        <v>22</v>
      </c>
      <c r="B25" s="99" t="str">
        <f>'Data Siswa'!B23</f>
        <v>RIZKY FAJARUDIN NUR PRATAMA</v>
      </c>
      <c r="C25" s="8" t="str">
        <f>'Data Siswa'!C23</f>
        <v>366</v>
      </c>
      <c r="D25" s="18"/>
      <c r="E25" s="18"/>
      <c r="F25" s="18"/>
      <c r="G25" s="18"/>
      <c r="H25" s="18"/>
      <c r="I25" s="18"/>
      <c r="J25" s="97"/>
    </row>
    <row r="26" spans="1:10" ht="15.5" x14ac:dyDescent="0.35">
      <c r="A26" s="8">
        <f>'Data Siswa'!A24</f>
        <v>23</v>
      </c>
      <c r="B26" s="99" t="str">
        <f>'Data Siswa'!B24</f>
        <v>SUBHI</v>
      </c>
      <c r="C26" s="8" t="str">
        <f>'Data Siswa'!C24</f>
        <v>367</v>
      </c>
      <c r="D26" s="18"/>
      <c r="E26" s="18"/>
      <c r="F26" s="18"/>
      <c r="G26" s="18"/>
      <c r="H26" s="18"/>
      <c r="I26" s="18"/>
      <c r="J26" s="97"/>
    </row>
    <row r="27" spans="1:10" ht="15.5" x14ac:dyDescent="0.35">
      <c r="A27" s="8">
        <f>'Data Siswa'!A25</f>
        <v>24</v>
      </c>
      <c r="B27" s="99" t="str">
        <f>'Data Siswa'!B25</f>
        <v>WAHYU NOOR SAKTI</v>
      </c>
      <c r="C27" s="8" t="str">
        <f>'Data Siswa'!C25</f>
        <v>368</v>
      </c>
      <c r="D27" s="18"/>
      <c r="E27" s="18"/>
      <c r="F27" s="18"/>
      <c r="G27" s="18"/>
      <c r="H27" s="18"/>
      <c r="I27" s="18"/>
      <c r="J27" s="97"/>
    </row>
    <row r="28" spans="1:10" ht="15.5" x14ac:dyDescent="0.35">
      <c r="A28" s="8">
        <f>'Data Siswa'!A26</f>
        <v>25</v>
      </c>
      <c r="B28" s="99">
        <f>'Data Siswa'!B26</f>
        <v>0</v>
      </c>
      <c r="C28" s="8">
        <f>'Data Siswa'!C26</f>
        <v>0</v>
      </c>
      <c r="D28" s="18"/>
      <c r="E28" s="18"/>
      <c r="F28" s="18"/>
      <c r="G28" s="18"/>
      <c r="H28" s="18"/>
      <c r="I28" s="18"/>
      <c r="J28" s="97"/>
    </row>
    <row r="29" spans="1:10" ht="15.5" x14ac:dyDescent="0.35">
      <c r="A29" s="8">
        <f>'Data Siswa'!A27</f>
        <v>26</v>
      </c>
      <c r="B29" s="99">
        <f>'Data Siswa'!B27</f>
        <v>0</v>
      </c>
      <c r="C29" s="8">
        <f>'Data Siswa'!C27</f>
        <v>0</v>
      </c>
      <c r="D29" s="18"/>
      <c r="E29" s="18"/>
      <c r="F29" s="18"/>
      <c r="G29" s="18"/>
      <c r="H29" s="18"/>
      <c r="I29" s="18"/>
      <c r="J29" s="97"/>
    </row>
    <row r="30" spans="1:10" ht="15.5" x14ac:dyDescent="0.35">
      <c r="A30" s="8">
        <f>'Data Siswa'!A28</f>
        <v>27</v>
      </c>
      <c r="B30" s="99">
        <f>'Data Siswa'!B28</f>
        <v>0</v>
      </c>
      <c r="C30" s="8">
        <f>'Data Siswa'!C28</f>
        <v>0</v>
      </c>
      <c r="D30" s="18"/>
      <c r="E30" s="18"/>
      <c r="F30" s="18"/>
      <c r="G30" s="18"/>
      <c r="H30" s="18"/>
      <c r="I30" s="18"/>
      <c r="J30" s="97"/>
    </row>
    <row r="31" spans="1:10" ht="15.5" x14ac:dyDescent="0.35">
      <c r="A31" s="8">
        <f>'Data Siswa'!A29</f>
        <v>28</v>
      </c>
      <c r="B31" s="99">
        <f>'Data Siswa'!B29</f>
        <v>0</v>
      </c>
      <c r="C31" s="8">
        <f>'Data Siswa'!C29</f>
        <v>0</v>
      </c>
      <c r="D31" s="18"/>
      <c r="E31" s="18"/>
      <c r="F31" s="18"/>
      <c r="G31" s="18"/>
      <c r="H31" s="18"/>
      <c r="I31" s="18"/>
      <c r="J31" s="97"/>
    </row>
    <row r="32" spans="1:10" ht="15.5" x14ac:dyDescent="0.35">
      <c r="A32" s="8">
        <f>'Data Siswa'!A30</f>
        <v>29</v>
      </c>
      <c r="B32" s="99">
        <f>'Data Siswa'!B30</f>
        <v>0</v>
      </c>
      <c r="C32" s="8">
        <f>'Data Siswa'!C30</f>
        <v>0</v>
      </c>
      <c r="D32" s="18"/>
      <c r="E32" s="18"/>
      <c r="F32" s="18"/>
      <c r="G32" s="18"/>
      <c r="H32" s="18"/>
      <c r="I32" s="18"/>
      <c r="J32" s="97"/>
    </row>
    <row r="33" spans="1:10" ht="15.5" x14ac:dyDescent="0.35">
      <c r="A33" s="8">
        <f>'Data Siswa'!A31</f>
        <v>30</v>
      </c>
      <c r="B33" s="99">
        <f>'Data Siswa'!B31</f>
        <v>0</v>
      </c>
      <c r="C33" s="8">
        <f>'Data Siswa'!C31</f>
        <v>0</v>
      </c>
      <c r="D33" s="18"/>
      <c r="E33" s="18"/>
      <c r="F33" s="18"/>
      <c r="G33" s="18"/>
      <c r="H33" s="18"/>
      <c r="I33" s="18"/>
      <c r="J33" s="97"/>
    </row>
    <row r="34" spans="1:10" ht="15.5" x14ac:dyDescent="0.35">
      <c r="A34" s="8">
        <f>'Data Siswa'!A32</f>
        <v>31</v>
      </c>
      <c r="B34" s="99">
        <f>'Data Siswa'!B32</f>
        <v>0</v>
      </c>
      <c r="C34" s="8">
        <f>'Data Siswa'!C32</f>
        <v>0</v>
      </c>
      <c r="D34" s="18"/>
      <c r="E34" s="18"/>
      <c r="F34" s="18"/>
      <c r="G34" s="18"/>
      <c r="H34" s="18"/>
      <c r="I34" s="18"/>
      <c r="J34" s="97" t="s">
        <v>280</v>
      </c>
    </row>
    <row r="35" spans="1:10" ht="15.5" x14ac:dyDescent="0.35">
      <c r="A35" s="8">
        <f>'Data Siswa'!A33</f>
        <v>32</v>
      </c>
      <c r="B35" s="99">
        <f>'Data Siswa'!B33</f>
        <v>0</v>
      </c>
      <c r="C35" s="8">
        <f>'Data Siswa'!C33</f>
        <v>0</v>
      </c>
      <c r="D35" s="18"/>
      <c r="E35" s="18"/>
      <c r="F35" s="18"/>
      <c r="G35" s="18"/>
      <c r="H35" s="18"/>
      <c r="I35" s="18"/>
      <c r="J35" s="97" t="s">
        <v>280</v>
      </c>
    </row>
    <row r="36" spans="1:10" ht="15.5" x14ac:dyDescent="0.35">
      <c r="A36" s="8">
        <f>'Data Siswa'!A34</f>
        <v>33</v>
      </c>
      <c r="B36" s="99">
        <f>'Data Siswa'!B34</f>
        <v>0</v>
      </c>
      <c r="C36" s="8">
        <f>'Data Siswa'!C34</f>
        <v>0</v>
      </c>
      <c r="D36" s="18"/>
      <c r="E36" s="18"/>
      <c r="F36" s="18"/>
      <c r="G36" s="18"/>
      <c r="H36" s="18"/>
      <c r="I36" s="18"/>
      <c r="J36" s="97" t="s">
        <v>280</v>
      </c>
    </row>
    <row r="37" spans="1:10" ht="15.5" x14ac:dyDescent="0.35">
      <c r="A37" s="8">
        <f>'Data Siswa'!A35</f>
        <v>34</v>
      </c>
      <c r="B37" s="99">
        <f>'Data Siswa'!B35</f>
        <v>0</v>
      </c>
      <c r="C37" s="8">
        <f>'Data Siswa'!C35</f>
        <v>0</v>
      </c>
      <c r="D37" s="18"/>
      <c r="E37" s="18"/>
      <c r="F37" s="18"/>
      <c r="G37" s="18"/>
      <c r="H37" s="18"/>
      <c r="I37" s="18"/>
      <c r="J37" s="97" t="s">
        <v>280</v>
      </c>
    </row>
    <row r="38" spans="1:10" ht="15.5" x14ac:dyDescent="0.35">
      <c r="A38" s="8">
        <f>'Data Siswa'!A36</f>
        <v>35</v>
      </c>
      <c r="B38" s="99">
        <f>'Data Siswa'!B36</f>
        <v>0</v>
      </c>
      <c r="C38" s="8">
        <f>'Data Siswa'!C36</f>
        <v>0</v>
      </c>
      <c r="D38" s="18"/>
      <c r="E38" s="18"/>
      <c r="F38" s="18"/>
      <c r="G38" s="18"/>
      <c r="H38" s="18"/>
      <c r="I38" s="18"/>
      <c r="J38" s="97" t="s">
        <v>280</v>
      </c>
    </row>
    <row r="39" spans="1:10" ht="15.5" x14ac:dyDescent="0.35">
      <c r="A39" s="8">
        <f>'Data Siswa'!A37</f>
        <v>36</v>
      </c>
      <c r="B39" s="99">
        <f>'Data Siswa'!B37</f>
        <v>0</v>
      </c>
      <c r="C39" s="8">
        <f>'Data Siswa'!C37</f>
        <v>0</v>
      </c>
      <c r="D39" s="18"/>
      <c r="E39" s="18"/>
      <c r="F39" s="18"/>
      <c r="G39" s="18"/>
      <c r="H39" s="18"/>
      <c r="I39" s="18"/>
      <c r="J39" s="97" t="s">
        <v>280</v>
      </c>
    </row>
    <row r="40" spans="1:10" ht="15.5" x14ac:dyDescent="0.35">
      <c r="A40" s="8">
        <f>'Data Siswa'!A38</f>
        <v>37</v>
      </c>
      <c r="B40" s="99">
        <f>'Data Siswa'!B38</f>
        <v>0</v>
      </c>
      <c r="C40" s="8">
        <f>'Data Siswa'!C38</f>
        <v>0</v>
      </c>
      <c r="D40" s="18"/>
      <c r="E40" s="18"/>
      <c r="F40" s="18"/>
      <c r="G40" s="18"/>
      <c r="H40" s="18"/>
      <c r="I40" s="18"/>
      <c r="J40" s="97" t="s">
        <v>280</v>
      </c>
    </row>
    <row r="41" spans="1:10" ht="15.5" x14ac:dyDescent="0.35">
      <c r="A41" s="8">
        <f>'Data Siswa'!A39</f>
        <v>38</v>
      </c>
      <c r="B41" s="99">
        <f>'Data Siswa'!B39</f>
        <v>0</v>
      </c>
      <c r="C41" s="8">
        <f>'Data Siswa'!C39</f>
        <v>0</v>
      </c>
      <c r="D41" s="18"/>
      <c r="E41" s="18"/>
      <c r="F41" s="18"/>
      <c r="G41" s="18"/>
      <c r="H41" s="18"/>
      <c r="I41" s="18"/>
      <c r="J41" s="97" t="s">
        <v>280</v>
      </c>
    </row>
    <row r="42" spans="1:10" ht="15.5" x14ac:dyDescent="0.35">
      <c r="A42" s="8">
        <f>'Data Siswa'!A40</f>
        <v>39</v>
      </c>
      <c r="B42" s="99">
        <f>'Data Siswa'!B40</f>
        <v>0</v>
      </c>
      <c r="C42" s="8">
        <f>'Data Siswa'!C40</f>
        <v>0</v>
      </c>
      <c r="D42" s="18"/>
      <c r="E42" s="18"/>
      <c r="F42" s="18"/>
      <c r="G42" s="18"/>
      <c r="H42" s="18"/>
      <c r="I42" s="18"/>
      <c r="J42" s="97" t="s">
        <v>280</v>
      </c>
    </row>
    <row r="43" spans="1:10" ht="15.5" x14ac:dyDescent="0.35">
      <c r="A43" s="8">
        <f>'Data Siswa'!A41</f>
        <v>40</v>
      </c>
      <c r="B43" s="99">
        <f>'Data Siswa'!B41</f>
        <v>0</v>
      </c>
      <c r="C43" s="8">
        <f>'Data Siswa'!C41</f>
        <v>0</v>
      </c>
      <c r="D43" s="18"/>
      <c r="E43" s="18"/>
      <c r="F43" s="18"/>
      <c r="G43" s="18"/>
      <c r="H43" s="18"/>
      <c r="I43" s="18"/>
      <c r="J43" s="97" t="s">
        <v>280</v>
      </c>
    </row>
  </sheetData>
  <sheetProtection algorithmName="SHA-512" hashValue="dLCzSLY3gx7M2yqxUazZSthWRNmZWg6aZPhVoMAzLb3fkGyw6+RzY6xpqlMHrDcMunPHTEFoC09Q8PRTzpPx0w==" saltValue="s5rImDOlMZLAWggPrIi15A==" spinCount="100000" sheet="1" objects="1" scenarios="1"/>
  <mergeCells count="7">
    <mergeCell ref="G2:I2"/>
    <mergeCell ref="D1:I1"/>
    <mergeCell ref="D2:F2"/>
    <mergeCell ref="A1:C1"/>
    <mergeCell ref="A2:A3"/>
    <mergeCell ref="B2:B3"/>
    <mergeCell ref="C2:C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4"/>
  <dimension ref="A1:AB61"/>
  <sheetViews>
    <sheetView view="pageLayout" topLeftCell="A40" zoomScale="102" zoomScaleNormal="70" zoomScalePageLayoutView="102" workbookViewId="0">
      <selection activeCell="S49" sqref="S49"/>
    </sheetView>
  </sheetViews>
  <sheetFormatPr defaultColWidth="0" defaultRowHeight="14.5" zeroHeight="1" x14ac:dyDescent="0.35"/>
  <cols>
    <col min="1" max="1" width="4.453125" customWidth="1"/>
    <col min="2" max="2" width="10.81640625" customWidth="1"/>
    <col min="3" max="3" width="1.26953125" customWidth="1"/>
    <col min="4" max="4" width="1" customWidth="1"/>
    <col min="5" max="5" width="2.26953125" customWidth="1"/>
    <col min="6" max="6" width="0.453125" customWidth="1"/>
    <col min="7" max="9" width="1.1796875" customWidth="1"/>
    <col min="10" max="10" width="6.81640625" customWidth="1"/>
    <col min="11" max="11" width="14" customWidth="1"/>
    <col min="12" max="12" width="5" style="1" customWidth="1"/>
    <col min="13" max="13" width="10.81640625" customWidth="1"/>
    <col min="14" max="14" width="5.1796875" style="3" customWidth="1"/>
    <col min="15" max="15" width="10.81640625" customWidth="1"/>
    <col min="16" max="16" width="4" customWidth="1"/>
    <col min="17" max="17" width="14.1796875" customWidth="1"/>
    <col min="18" max="18" width="4.81640625" customWidth="1"/>
    <col min="19" max="19" width="4.36328125" customWidth="1"/>
    <col min="20" max="20" width="4.54296875" customWidth="1"/>
    <col min="21" max="21" width="10.453125" customWidth="1"/>
    <col min="22" max="22" width="8.26953125" customWidth="1"/>
    <col min="23" max="23" width="17.1796875" customWidth="1"/>
    <col min="24" max="25" width="9.1796875" customWidth="1"/>
    <col min="26" max="28" width="0" hidden="1" customWidth="1"/>
    <col min="29" max="16384" width="9.1796875" hidden="1"/>
  </cols>
  <sheetData>
    <row r="1" spans="2:28" ht="7" customHeight="1" x14ac:dyDescent="0.35">
      <c r="B1" s="264" t="str">
        <f>VLOOKUP($U$8,'Nilai Tahriri'!$A$2:$X$41,2,FALSE)&amp;" ( "&amp;VLOOKUP($U$8,'Data Siswa'!$A$2:$D$41,3,FALSE)&amp;" )"</f>
        <v>0 (  )</v>
      </c>
      <c r="C1" s="264"/>
      <c r="D1" s="264"/>
      <c r="E1" s="264"/>
      <c r="F1" s="264"/>
      <c r="G1" s="264"/>
      <c r="H1" s="264"/>
      <c r="I1" s="264"/>
      <c r="J1" s="264"/>
      <c r="K1" s="264"/>
      <c r="L1" s="264"/>
    </row>
    <row r="2" spans="2:28" ht="11.5" customHeight="1" x14ac:dyDescent="0.35">
      <c r="B2" s="264"/>
      <c r="C2" s="264"/>
      <c r="D2" s="264"/>
      <c r="E2" s="264"/>
      <c r="F2" s="264"/>
      <c r="G2" s="264"/>
      <c r="H2" s="264"/>
      <c r="I2" s="264"/>
      <c r="J2" s="264"/>
      <c r="K2" s="264"/>
      <c r="L2" s="264"/>
      <c r="M2" s="30"/>
      <c r="N2" s="30"/>
      <c r="O2" s="30"/>
      <c r="P2" s="30"/>
      <c r="Q2" s="30"/>
      <c r="R2" s="30"/>
      <c r="S2" s="19"/>
      <c r="T2" s="19"/>
      <c r="U2" s="19"/>
      <c r="V2" s="19"/>
      <c r="W2" s="19"/>
      <c r="X2" s="19"/>
      <c r="Y2" s="19"/>
      <c r="Z2" s="19"/>
      <c r="AA2" s="19"/>
      <c r="AB2" s="19"/>
    </row>
    <row r="3" spans="2:28" ht="12.25" customHeight="1" x14ac:dyDescent="0.35">
      <c r="B3" s="265" t="str">
        <f>Biodata!$B$12</f>
        <v>١٤٤٦ - ١٤٤٧ ه</v>
      </c>
      <c r="C3" s="265"/>
      <c r="D3" s="266" t="str">
        <f>Biodata!$B$10</f>
        <v xml:space="preserve">العام الدراسي : </v>
      </c>
      <c r="E3" s="266"/>
      <c r="F3" s="266"/>
      <c r="G3" s="266"/>
      <c r="H3" s="266"/>
      <c r="I3" s="266"/>
      <c r="J3" s="266"/>
      <c r="K3" s="268" t="str">
        <f>Biodata!$B$7</f>
        <v>الفصل الدراسي : الأول</v>
      </c>
      <c r="M3" s="268" t="str">
        <f>Biodata!$B$4</f>
        <v>الصف  : الخامس ب للبنين</v>
      </c>
      <c r="N3" s="268"/>
      <c r="O3" s="270" t="str">
        <f>(VLOOKUP($U$8,'Data Siswa'!$A$2:$D$41,4,FALSE))</f>
        <v xml:space="preserve"> </v>
      </c>
      <c r="P3" s="270"/>
      <c r="Q3" s="270"/>
      <c r="R3" s="272" t="s">
        <v>282</v>
      </c>
      <c r="S3" s="19"/>
      <c r="T3" s="19"/>
      <c r="U3" s="19"/>
      <c r="V3" s="19"/>
      <c r="W3" s="19"/>
      <c r="X3" s="19"/>
      <c r="Y3" s="19"/>
      <c r="Z3" s="19"/>
      <c r="AA3" s="19"/>
      <c r="AB3" s="19"/>
    </row>
    <row r="4" spans="2:28" ht="12.25" customHeight="1" x14ac:dyDescent="0.35">
      <c r="B4" s="274" t="str">
        <f>Biodata!$B$11</f>
        <v>٢٠٢٥ - ٢٠٢٦ م</v>
      </c>
      <c r="C4" s="274"/>
      <c r="D4" s="267"/>
      <c r="E4" s="267"/>
      <c r="F4" s="267"/>
      <c r="G4" s="267"/>
      <c r="H4" s="267"/>
      <c r="I4" s="267"/>
      <c r="J4" s="267"/>
      <c r="K4" s="269"/>
      <c r="L4" s="109"/>
      <c r="M4" s="269"/>
      <c r="N4" s="269"/>
      <c r="O4" s="271"/>
      <c r="P4" s="271"/>
      <c r="Q4" s="271"/>
      <c r="R4" s="273"/>
      <c r="S4" s="19"/>
      <c r="T4" s="19"/>
      <c r="U4" s="19"/>
      <c r="V4" s="19"/>
      <c r="W4" s="19"/>
      <c r="X4" s="19"/>
      <c r="Y4" s="19"/>
      <c r="Z4" s="19"/>
      <c r="AA4" s="19"/>
      <c r="AB4" s="19"/>
    </row>
    <row r="5" spans="2:28" ht="8.25" customHeight="1" thickBot="1" x14ac:dyDescent="0.4">
      <c r="B5" s="31" t="s">
        <v>97</v>
      </c>
      <c r="C5" s="31"/>
      <c r="D5" s="31"/>
      <c r="E5" s="31"/>
      <c r="F5" s="31"/>
      <c r="G5" s="31"/>
      <c r="H5" s="31"/>
      <c r="I5" s="31"/>
      <c r="J5" s="31"/>
      <c r="K5" s="31"/>
      <c r="L5" s="5"/>
      <c r="M5" s="31"/>
      <c r="O5" s="31"/>
      <c r="P5" s="31"/>
      <c r="Q5" s="31"/>
      <c r="R5" s="31"/>
      <c r="S5" s="19"/>
      <c r="T5" s="19"/>
      <c r="U5" s="19"/>
      <c r="V5" s="19"/>
      <c r="W5" s="19"/>
      <c r="X5" s="19"/>
      <c r="Y5" s="19"/>
      <c r="Z5" s="19"/>
      <c r="AA5" s="19"/>
      <c r="AB5" s="19"/>
    </row>
    <row r="6" spans="2:28" ht="17.149999999999999" customHeight="1" x14ac:dyDescent="0.35">
      <c r="B6" s="251" t="s">
        <v>269</v>
      </c>
      <c r="C6" s="252"/>
      <c r="D6" s="252"/>
      <c r="E6" s="252"/>
      <c r="F6" s="252"/>
      <c r="G6" s="252"/>
      <c r="H6" s="252"/>
      <c r="I6" s="252"/>
      <c r="J6" s="252"/>
      <c r="K6" s="252"/>
      <c r="L6" s="253" t="s">
        <v>0</v>
      </c>
      <c r="M6" s="251" t="s">
        <v>269</v>
      </c>
      <c r="N6" s="252"/>
      <c r="O6" s="252"/>
      <c r="P6" s="252"/>
      <c r="Q6" s="252"/>
      <c r="R6" s="258" t="s">
        <v>0</v>
      </c>
      <c r="S6" s="20"/>
      <c r="T6" s="20"/>
      <c r="U6" s="20"/>
      <c r="V6" s="20"/>
      <c r="W6" s="20"/>
      <c r="X6" s="19"/>
      <c r="Y6" s="19"/>
      <c r="Z6" s="19"/>
      <c r="AA6" s="19"/>
      <c r="AB6" s="19"/>
    </row>
    <row r="7" spans="2:28" ht="17.149999999999999" customHeight="1" x14ac:dyDescent="0.35">
      <c r="B7" s="260" t="s">
        <v>1</v>
      </c>
      <c r="C7" s="261"/>
      <c r="D7" s="261"/>
      <c r="E7" s="261"/>
      <c r="F7" s="261"/>
      <c r="G7" s="261" t="s">
        <v>2</v>
      </c>
      <c r="H7" s="261"/>
      <c r="I7" s="261"/>
      <c r="J7" s="261"/>
      <c r="K7" s="261"/>
      <c r="L7" s="254"/>
      <c r="M7" s="260" t="s">
        <v>1</v>
      </c>
      <c r="N7" s="261"/>
      <c r="O7" s="261" t="s">
        <v>3</v>
      </c>
      <c r="P7" s="261"/>
      <c r="Q7" s="261"/>
      <c r="R7" s="259"/>
      <c r="S7" s="22"/>
      <c r="T7" s="22"/>
      <c r="U7" s="23" t="s">
        <v>98</v>
      </c>
      <c r="V7" s="22"/>
      <c r="W7" s="19"/>
      <c r="X7" s="19"/>
      <c r="Y7" s="19"/>
      <c r="Z7" s="19"/>
      <c r="AA7" s="19"/>
      <c r="AB7" s="19"/>
    </row>
    <row r="8" spans="2:28" ht="17.149999999999999" customHeight="1" thickBot="1" x14ac:dyDescent="0.4">
      <c r="B8" s="68" t="s">
        <v>4</v>
      </c>
      <c r="C8" s="206" t="s">
        <v>5</v>
      </c>
      <c r="D8" s="206"/>
      <c r="E8" s="206"/>
      <c r="F8" s="206"/>
      <c r="G8" s="206"/>
      <c r="H8" s="206"/>
      <c r="I8" s="206"/>
      <c r="J8" s="206"/>
      <c r="K8" s="206"/>
      <c r="L8" s="255"/>
      <c r="M8" s="65" t="s">
        <v>4</v>
      </c>
      <c r="N8" s="32" t="s">
        <v>5</v>
      </c>
      <c r="O8" s="206"/>
      <c r="P8" s="206"/>
      <c r="Q8" s="206"/>
      <c r="R8" s="259"/>
      <c r="S8" s="22"/>
      <c r="T8" s="22"/>
      <c r="U8" s="24">
        <v>26</v>
      </c>
      <c r="V8" s="22"/>
      <c r="W8" s="19"/>
      <c r="X8" s="19"/>
      <c r="Y8" s="19"/>
      <c r="Z8" s="19"/>
      <c r="AA8" s="19"/>
      <c r="AB8" s="19"/>
    </row>
    <row r="9" spans="2:28" ht="15.65" customHeight="1" thickBot="1" x14ac:dyDescent="0.4">
      <c r="B9" s="167" t="s">
        <v>142</v>
      </c>
      <c r="C9" s="168"/>
      <c r="D9" s="168"/>
      <c r="E9" s="168"/>
      <c r="F9" s="168"/>
      <c r="G9" s="168"/>
      <c r="H9" s="168"/>
      <c r="I9" s="168"/>
      <c r="J9" s="168"/>
      <c r="K9" s="168"/>
      <c r="L9" s="168"/>
      <c r="M9" s="87" t="str">
        <f>VLOOKUP(N9,Sheet1!$A$1:$B$93,2)</f>
        <v xml:space="preserve"> </v>
      </c>
      <c r="N9" s="92"/>
      <c r="O9" s="94"/>
      <c r="P9" s="256" t="s">
        <v>100</v>
      </c>
      <c r="Q9" s="257"/>
      <c r="R9" s="93">
        <v>1</v>
      </c>
      <c r="S9" s="22"/>
      <c r="T9" s="22"/>
      <c r="U9" s="19"/>
      <c r="V9" s="22"/>
      <c r="W9" s="19"/>
      <c r="X9" s="19"/>
      <c r="Y9" s="19"/>
      <c r="Z9" s="19"/>
      <c r="AA9" s="19"/>
      <c r="AB9" s="19"/>
    </row>
    <row r="10" spans="2:28" ht="15.65" customHeight="1" x14ac:dyDescent="0.35">
      <c r="B10" s="77" t="str">
        <f>VLOOKUP(C10,Sheet1!$A$1:$B$93,2)</f>
        <v xml:space="preserve"> </v>
      </c>
      <c r="C10" s="179">
        <f>VLOOKUP($U$8,'Nilai Syafahi'!$A$4:$Z$43,4,FALSE)</f>
        <v>0</v>
      </c>
      <c r="D10" s="180"/>
      <c r="E10" s="180"/>
      <c r="F10" s="180"/>
      <c r="G10" s="169" t="s">
        <v>144</v>
      </c>
      <c r="H10" s="170"/>
      <c r="I10" s="170"/>
      <c r="J10" s="170"/>
      <c r="K10" s="171"/>
      <c r="L10" s="80">
        <v>40</v>
      </c>
      <c r="M10" s="88" t="str">
        <f>VLOOKUP(N10,Sheet1!$A$1:$B$93,2)</f>
        <v xml:space="preserve"> </v>
      </c>
      <c r="N10" s="66">
        <f>VLOOKUP($U$8,'Nilai Tahriri'!$A$2:$AK$41,4,FALSE)</f>
        <v>0</v>
      </c>
      <c r="O10" s="90"/>
      <c r="P10" s="159" t="s">
        <v>101</v>
      </c>
      <c r="Q10" s="160"/>
      <c r="R10" s="61">
        <v>2</v>
      </c>
      <c r="S10" s="22"/>
      <c r="T10" s="22"/>
      <c r="U10" s="245" t="s">
        <v>152</v>
      </c>
      <c r="V10" s="247">
        <v>1</v>
      </c>
      <c r="W10" s="19"/>
      <c r="X10" s="19"/>
      <c r="Y10" s="19"/>
      <c r="Z10" s="19"/>
      <c r="AA10" s="19"/>
      <c r="AB10" s="19"/>
    </row>
    <row r="11" spans="2:28" ht="15.65" customHeight="1" x14ac:dyDescent="0.35">
      <c r="B11" s="33" t="str">
        <f>VLOOKUP(C11,Sheet1!$A$1:$B$93,2)</f>
        <v xml:space="preserve"> </v>
      </c>
      <c r="C11" s="154">
        <f>VLOOKUP($U$8,'Nilai Syafahi'!$A$4:$Z$43,5,FALSE)</f>
        <v>0</v>
      </c>
      <c r="D11" s="155"/>
      <c r="E11" s="155"/>
      <c r="F11" s="155"/>
      <c r="G11" s="156"/>
      <c r="H11" s="157"/>
      <c r="I11" s="157"/>
      <c r="J11" s="157"/>
      <c r="K11" s="64" t="s">
        <v>6</v>
      </c>
      <c r="L11" s="81">
        <v>41</v>
      </c>
      <c r="M11" s="88" t="str">
        <f>VLOOKUP(N11,Sheet1!$A$1:$B$93,2)</f>
        <v xml:space="preserve"> </v>
      </c>
      <c r="N11" s="66">
        <f>VLOOKUP($U$8,'Nilai Tahriri'!$A$2:$AK$41,5,FALSE)</f>
        <v>0</v>
      </c>
      <c r="O11" s="90"/>
      <c r="P11" s="159" t="s">
        <v>102</v>
      </c>
      <c r="Q11" s="160"/>
      <c r="R11" s="61">
        <v>3</v>
      </c>
      <c r="S11" s="22"/>
      <c r="T11" s="22"/>
      <c r="U11" s="246"/>
      <c r="V11" s="248"/>
      <c r="W11" s="19"/>
      <c r="X11" s="19"/>
      <c r="Y11" s="19"/>
      <c r="Z11" s="19"/>
      <c r="AA11" s="19"/>
      <c r="AB11" s="19"/>
    </row>
    <row r="12" spans="2:28" ht="15.65" customHeight="1" x14ac:dyDescent="0.35">
      <c r="B12" s="33" t="str">
        <f>VLOOKUP(C12,Sheet1!$A$1:$B$93,2)</f>
        <v xml:space="preserve"> </v>
      </c>
      <c r="C12" s="154">
        <f>VLOOKUP($U$8,'Nilai Syafahi'!$A$4:$Z$43,6,FALSE)</f>
        <v>0</v>
      </c>
      <c r="D12" s="155"/>
      <c r="E12" s="155"/>
      <c r="F12" s="155"/>
      <c r="G12" s="156"/>
      <c r="H12" s="157"/>
      <c r="I12" s="157"/>
      <c r="J12" s="157"/>
      <c r="K12" s="64" t="s">
        <v>8</v>
      </c>
      <c r="L12" s="81">
        <v>42</v>
      </c>
      <c r="M12" s="88" t="str">
        <f>VLOOKUP(N12,Sheet1!$A$1:$B$93,2)</f>
        <v xml:space="preserve"> </v>
      </c>
      <c r="N12" s="66">
        <f>VLOOKUP($U$8,'Nilai Tahriri'!$A$2:$AK$41,6,FALSE)</f>
        <v>0</v>
      </c>
      <c r="O12" s="90"/>
      <c r="P12" s="159" t="s">
        <v>103</v>
      </c>
      <c r="Q12" s="160"/>
      <c r="R12" s="61">
        <v>4</v>
      </c>
      <c r="S12" s="22"/>
      <c r="T12" s="22"/>
      <c r="U12" s="245" t="s">
        <v>153</v>
      </c>
      <c r="V12" s="249">
        <v>30</v>
      </c>
      <c r="W12" s="19"/>
      <c r="X12" s="19"/>
      <c r="Y12" s="19"/>
      <c r="Z12" s="19"/>
      <c r="AA12" s="19"/>
      <c r="AB12" s="19"/>
    </row>
    <row r="13" spans="2:28" ht="15.65" customHeight="1" x14ac:dyDescent="0.35">
      <c r="B13" s="33" t="str">
        <f>VLOOKUP(C13,Sheet1!$A$1:$B$93,2)</f>
        <v xml:space="preserve"> </v>
      </c>
      <c r="C13" s="154">
        <f>VLOOKUP($U$8,'Nilai Syafahi'!$A$4:$Z$43,7,FALSE)</f>
        <v>0</v>
      </c>
      <c r="D13" s="155"/>
      <c r="E13" s="155"/>
      <c r="F13" s="155"/>
      <c r="G13" s="156"/>
      <c r="H13" s="157"/>
      <c r="I13" s="157"/>
      <c r="J13" s="157"/>
      <c r="K13" s="64" t="s">
        <v>10</v>
      </c>
      <c r="L13" s="81">
        <v>43</v>
      </c>
      <c r="M13" s="88" t="str">
        <f>VLOOKUP(N13,Sheet1!$A$1:$B$93,2)</f>
        <v xml:space="preserve"> </v>
      </c>
      <c r="N13" s="66">
        <f>VLOOKUP($U$8,'Nilai Tahriri'!$A$2:$AK$41,7,FALSE)</f>
        <v>0</v>
      </c>
      <c r="O13" s="90"/>
      <c r="P13" s="159" t="s">
        <v>104</v>
      </c>
      <c r="Q13" s="160"/>
      <c r="R13" s="61">
        <v>5</v>
      </c>
      <c r="S13" s="22"/>
      <c r="T13" s="22"/>
      <c r="U13" s="246"/>
      <c r="V13" s="248"/>
      <c r="W13" s="19"/>
      <c r="X13" s="19"/>
      <c r="Y13" s="19"/>
      <c r="Z13" s="19"/>
      <c r="AA13" s="19"/>
      <c r="AB13" s="19"/>
    </row>
    <row r="14" spans="2:28" ht="15.65" customHeight="1" x14ac:dyDescent="0.35">
      <c r="B14" s="33" t="str">
        <f>VLOOKUP(C14,Sheet1!$A$1:$B$93,2)</f>
        <v xml:space="preserve"> </v>
      </c>
      <c r="C14" s="154">
        <f>VLOOKUP($U$8,'Nilai Syafahi'!$A$4:$Z$43,8,FALSE)</f>
        <v>0</v>
      </c>
      <c r="D14" s="155"/>
      <c r="E14" s="155"/>
      <c r="F14" s="155"/>
      <c r="G14" s="156"/>
      <c r="H14" s="157"/>
      <c r="I14" s="157"/>
      <c r="J14" s="157"/>
      <c r="K14" s="64" t="s">
        <v>12</v>
      </c>
      <c r="L14" s="81">
        <v>44</v>
      </c>
      <c r="M14" s="88" t="str">
        <f>VLOOKUP(N14,Sheet1!$A$1:$B$93,2)</f>
        <v xml:space="preserve"> </v>
      </c>
      <c r="N14" s="66">
        <f>VLOOKUP($U$8,'Nilai Tahriri'!$A$2:$AK$41,8,FALSE)</f>
        <v>0</v>
      </c>
      <c r="O14" s="90"/>
      <c r="P14" s="159" t="s">
        <v>105</v>
      </c>
      <c r="Q14" s="160"/>
      <c r="R14" s="61">
        <v>6</v>
      </c>
      <c r="S14" s="22"/>
      <c r="T14" s="22"/>
      <c r="U14" s="19"/>
      <c r="V14" s="22"/>
      <c r="W14" s="19"/>
      <c r="X14" s="19"/>
      <c r="Y14" s="19"/>
      <c r="Z14" s="19"/>
      <c r="AA14" s="19"/>
      <c r="AB14" s="19"/>
    </row>
    <row r="15" spans="2:28" ht="15.65" customHeight="1" thickBot="1" x14ac:dyDescent="0.4">
      <c r="B15" s="33" t="str">
        <f>VLOOKUP(C15,Sheet1!$A$1:$B$93,2)</f>
        <v xml:space="preserve"> </v>
      </c>
      <c r="C15" s="154">
        <f>VLOOKUP($U$8,'Nilai Syafahi'!$A$4:$Z$43,9,FALSE)</f>
        <v>0</v>
      </c>
      <c r="D15" s="155"/>
      <c r="E15" s="155"/>
      <c r="F15" s="155"/>
      <c r="G15" s="156"/>
      <c r="H15" s="157"/>
      <c r="I15" s="157"/>
      <c r="J15" s="157"/>
      <c r="K15" s="64" t="s">
        <v>14</v>
      </c>
      <c r="L15" s="81">
        <v>45</v>
      </c>
      <c r="M15" s="88" t="str">
        <f>VLOOKUP(N15,Sheet1!$A$1:$B$93,2)</f>
        <v xml:space="preserve"> </v>
      </c>
      <c r="N15" s="66">
        <f>VLOOKUP($U$8,'Nilai Tahriri'!$A$2:$AK$41,9,FALSE)</f>
        <v>0</v>
      </c>
      <c r="O15" s="90"/>
      <c r="P15" s="159" t="s">
        <v>106</v>
      </c>
      <c r="Q15" s="160"/>
      <c r="R15" s="61">
        <v>7</v>
      </c>
      <c r="S15" s="25"/>
      <c r="T15" s="25"/>
      <c r="U15" s="19"/>
      <c r="V15" s="25"/>
      <c r="W15" s="19"/>
      <c r="X15" s="19"/>
      <c r="Y15" s="19"/>
      <c r="Z15" s="19"/>
      <c r="AA15" s="19"/>
      <c r="AB15" s="19"/>
    </row>
    <row r="16" spans="2:28" ht="15.65" customHeight="1" thickBot="1" x14ac:dyDescent="0.4">
      <c r="B16" s="167" t="s">
        <v>143</v>
      </c>
      <c r="C16" s="168"/>
      <c r="D16" s="168"/>
      <c r="E16" s="168"/>
      <c r="F16" s="168"/>
      <c r="G16" s="168"/>
      <c r="H16" s="168"/>
      <c r="I16" s="168"/>
      <c r="J16" s="168"/>
      <c r="K16" s="168"/>
      <c r="L16" s="168"/>
      <c r="M16" s="88" t="str">
        <f>VLOOKUP(N16,Sheet1!$A$1:$B$93,2)</f>
        <v xml:space="preserve"> </v>
      </c>
      <c r="N16" s="66"/>
      <c r="O16" s="90"/>
      <c r="P16" s="159" t="s">
        <v>107</v>
      </c>
      <c r="Q16" s="160"/>
      <c r="R16" s="61">
        <v>8</v>
      </c>
      <c r="S16" s="25"/>
      <c r="T16" s="25"/>
      <c r="U16" s="19"/>
      <c r="V16" s="25"/>
      <c r="W16" s="19"/>
      <c r="X16" s="19"/>
      <c r="Y16" s="19"/>
      <c r="Z16" s="19"/>
      <c r="AA16" s="19"/>
      <c r="AB16" s="19"/>
    </row>
    <row r="17" spans="2:28" ht="15.65" customHeight="1" x14ac:dyDescent="0.35">
      <c r="B17" s="33" t="str">
        <f>VLOOKUP(C17,Sheet1!$A$1:$B$93,2)</f>
        <v xml:space="preserve"> </v>
      </c>
      <c r="C17" s="154">
        <f>VLOOKUP($U$8,'Nilai Syafahi'!$A$4:$Z$43,10,FALSE)</f>
        <v>0</v>
      </c>
      <c r="D17" s="155"/>
      <c r="E17" s="155"/>
      <c r="F17" s="155"/>
      <c r="G17" s="172" t="s">
        <v>66</v>
      </c>
      <c r="H17" s="173"/>
      <c r="I17" s="173"/>
      <c r="J17" s="173"/>
      <c r="K17" s="174"/>
      <c r="L17" s="81">
        <v>46</v>
      </c>
      <c r="M17" s="88" t="str">
        <f>VLOOKUP(N17,Sheet1!$A$1:$B$93,2)</f>
        <v xml:space="preserve"> </v>
      </c>
      <c r="N17" s="66">
        <f>VLOOKUP($U$8,'Nilai Tahriri'!$A$2:$AK$41,10,FALSE)</f>
        <v>0</v>
      </c>
      <c r="O17" s="90"/>
      <c r="P17" s="159" t="s">
        <v>108</v>
      </c>
      <c r="Q17" s="160"/>
      <c r="R17" s="61">
        <v>9</v>
      </c>
      <c r="S17" s="25"/>
      <c r="T17" s="25"/>
      <c r="U17" s="19"/>
      <c r="V17" s="25"/>
      <c r="W17" s="19"/>
      <c r="X17" s="19"/>
      <c r="Y17" s="19"/>
      <c r="Z17" s="19"/>
      <c r="AA17" s="19"/>
      <c r="AB17" s="19"/>
    </row>
    <row r="18" spans="2:28" ht="15.65" customHeight="1" x14ac:dyDescent="0.35">
      <c r="B18" s="33" t="str">
        <f>VLOOKUP(C18,Sheet1!$A$1:$B$93,2)</f>
        <v xml:space="preserve"> </v>
      </c>
      <c r="C18" s="154">
        <f>VLOOKUP($U$8,'Nilai Syafahi'!$A$4:$Z$43,11,FALSE)</f>
        <v>0</v>
      </c>
      <c r="D18" s="155"/>
      <c r="E18" s="155"/>
      <c r="F18" s="155"/>
      <c r="G18" s="172" t="s">
        <v>180</v>
      </c>
      <c r="H18" s="173" t="s">
        <v>180</v>
      </c>
      <c r="I18" s="173" t="s">
        <v>180</v>
      </c>
      <c r="J18" s="173" t="s">
        <v>180</v>
      </c>
      <c r="K18" s="174" t="s">
        <v>180</v>
      </c>
      <c r="L18" s="81">
        <v>47</v>
      </c>
      <c r="M18" s="88" t="str">
        <f>VLOOKUP(N18,Sheet1!$A$1:$B$93,2)</f>
        <v xml:space="preserve"> </v>
      </c>
      <c r="N18" s="66">
        <f>VLOOKUP($U$8,'Nilai Tahriri'!$A$2:$AK$41,11,FALSE)</f>
        <v>0</v>
      </c>
      <c r="O18" s="90"/>
      <c r="P18" s="159" t="s">
        <v>109</v>
      </c>
      <c r="Q18" s="160"/>
      <c r="R18" s="61">
        <v>10</v>
      </c>
      <c r="S18" s="25"/>
      <c r="T18" s="25"/>
      <c r="U18" s="19"/>
      <c r="V18" s="25"/>
      <c r="W18" s="19"/>
      <c r="X18" s="19"/>
      <c r="Y18" s="19"/>
      <c r="Z18" s="19"/>
      <c r="AA18" s="19"/>
      <c r="AB18" s="19"/>
    </row>
    <row r="19" spans="2:28" ht="15.65" customHeight="1" x14ac:dyDescent="0.35">
      <c r="B19" s="33" t="str">
        <f>VLOOKUP(C19,Sheet1!$A$1:$B$93,2)</f>
        <v xml:space="preserve"> </v>
      </c>
      <c r="C19" s="154">
        <f>VLOOKUP($U$8,'Nilai Syafahi'!$A$4:$Z$43,12,FALSE)</f>
        <v>0</v>
      </c>
      <c r="D19" s="155"/>
      <c r="E19" s="155"/>
      <c r="F19" s="155"/>
      <c r="G19" s="172" t="s">
        <v>88</v>
      </c>
      <c r="H19" s="173"/>
      <c r="I19" s="173"/>
      <c r="J19" s="173"/>
      <c r="K19" s="174"/>
      <c r="L19" s="81">
        <v>48</v>
      </c>
      <c r="M19" s="88" t="str">
        <f>VLOOKUP(N19,Sheet1!$A$1:$B$93,2)</f>
        <v xml:space="preserve"> </v>
      </c>
      <c r="N19" s="66">
        <f>VLOOKUP($U$8,'Nilai Tahriri'!$A$2:$AK$41,12,FALSE)</f>
        <v>0</v>
      </c>
      <c r="O19" s="90"/>
      <c r="P19" s="159" t="s">
        <v>110</v>
      </c>
      <c r="Q19" s="160"/>
      <c r="R19" s="61">
        <v>11</v>
      </c>
      <c r="S19" s="25"/>
      <c r="T19" s="25"/>
      <c r="U19" s="19"/>
      <c r="V19" s="25"/>
      <c r="W19" s="19"/>
      <c r="X19" s="19"/>
      <c r="Y19" s="19"/>
      <c r="Z19" s="19"/>
      <c r="AA19" s="19"/>
      <c r="AB19" s="19"/>
    </row>
    <row r="20" spans="2:28" ht="15.65" customHeight="1" x14ac:dyDescent="0.35">
      <c r="B20" s="33" t="str">
        <f>VLOOKUP(C20,Sheet1!$A$1:$B$93,2)</f>
        <v xml:space="preserve"> </v>
      </c>
      <c r="C20" s="154">
        <f>VLOOKUP($U$8,'Nilai Syafahi'!$A$4:$Z$43,13,FALSE)</f>
        <v>0</v>
      </c>
      <c r="D20" s="155"/>
      <c r="E20" s="155"/>
      <c r="F20" s="155"/>
      <c r="G20" s="172" t="s">
        <v>268</v>
      </c>
      <c r="H20" s="173"/>
      <c r="I20" s="173"/>
      <c r="J20" s="173"/>
      <c r="K20" s="174"/>
      <c r="L20" s="81">
        <v>49</v>
      </c>
      <c r="M20" s="88" t="str">
        <f>VLOOKUP(N20,Sheet1!$A$1:$B$93,2)</f>
        <v xml:space="preserve"> </v>
      </c>
      <c r="N20" s="66">
        <f>VLOOKUP($U$8,'Nilai Tahriri'!$A$2:$AK$41,13,FALSE)</f>
        <v>0</v>
      </c>
      <c r="O20" s="90"/>
      <c r="P20" s="159" t="s">
        <v>111</v>
      </c>
      <c r="Q20" s="160"/>
      <c r="R20" s="61">
        <v>12</v>
      </c>
      <c r="S20" s="25"/>
      <c r="T20" s="25"/>
      <c r="U20" s="19"/>
      <c r="V20" s="19"/>
      <c r="W20" s="19"/>
      <c r="X20" s="19"/>
      <c r="Y20" s="19"/>
      <c r="Z20" s="19"/>
      <c r="AA20" s="19"/>
      <c r="AB20" s="19"/>
    </row>
    <row r="21" spans="2:28" ht="15.65" customHeight="1" thickBot="1" x14ac:dyDescent="0.4">
      <c r="B21" s="59" t="str">
        <f>VLOOKUP(C21,Sheet1!$A$1:$B$93,2)</f>
        <v xml:space="preserve"> </v>
      </c>
      <c r="C21" s="154">
        <f>VLOOKUP($U$8,'Nilai Syafahi'!$A$4:$Z$43,14,FALSE)</f>
        <v>0</v>
      </c>
      <c r="D21" s="155"/>
      <c r="E21" s="155"/>
      <c r="F21" s="155"/>
      <c r="G21" s="172" t="s">
        <v>89</v>
      </c>
      <c r="H21" s="173"/>
      <c r="I21" s="173"/>
      <c r="J21" s="173"/>
      <c r="K21" s="174"/>
      <c r="L21" s="81">
        <v>50</v>
      </c>
      <c r="M21" s="88" t="str">
        <f>VLOOKUP(N21,Sheet1!$A$1:$B$93,2)</f>
        <v xml:space="preserve"> </v>
      </c>
      <c r="N21" s="66">
        <f>VLOOKUP($U$8,'Nilai Tahriri'!$A$2:$AK$41,14,FALSE)</f>
        <v>0</v>
      </c>
      <c r="O21" s="90"/>
      <c r="P21" s="159" t="s">
        <v>112</v>
      </c>
      <c r="Q21" s="160"/>
      <c r="R21" s="61">
        <v>13</v>
      </c>
      <c r="S21" s="25"/>
      <c r="T21" s="25"/>
      <c r="U21" s="19"/>
      <c r="V21" s="19"/>
      <c r="W21" s="19"/>
      <c r="X21" s="19"/>
      <c r="Y21" s="19"/>
      <c r="Z21" s="19"/>
      <c r="AA21" s="19"/>
      <c r="AB21" s="19"/>
    </row>
    <row r="22" spans="2:28" ht="15.65" customHeight="1" thickBot="1" x14ac:dyDescent="0.4">
      <c r="B22" s="262" t="s">
        <v>140</v>
      </c>
      <c r="C22" s="263"/>
      <c r="D22" s="263"/>
      <c r="E22" s="263"/>
      <c r="F22" s="263"/>
      <c r="G22" s="263"/>
      <c r="H22" s="263"/>
      <c r="I22" s="263"/>
      <c r="J22" s="263"/>
      <c r="K22" s="263"/>
      <c r="L22" s="263"/>
      <c r="M22" s="88" t="str">
        <f>VLOOKUP(N22,Sheet1!$A$1:$B$93,2)</f>
        <v xml:space="preserve"> </v>
      </c>
      <c r="N22" s="66">
        <f>VLOOKUP($U$8,'Nilai Tahriri'!$A$2:$AK$41,15,FALSE)</f>
        <v>0</v>
      </c>
      <c r="O22" s="90"/>
      <c r="P22" s="159" t="s">
        <v>10</v>
      </c>
      <c r="Q22" s="160"/>
      <c r="R22" s="61">
        <v>14</v>
      </c>
      <c r="S22" s="25"/>
      <c r="T22" s="25"/>
      <c r="U22" s="19"/>
      <c r="V22" s="19"/>
      <c r="W22" s="19"/>
      <c r="X22" s="19"/>
      <c r="Y22" s="19"/>
      <c r="Z22" s="19"/>
      <c r="AA22" s="19"/>
      <c r="AB22" s="19"/>
    </row>
    <row r="23" spans="2:28" ht="15.65" customHeight="1" x14ac:dyDescent="0.35">
      <c r="B23" s="33" t="str">
        <f>VLOOKUP(C23,Sheet1!$A$1:$B$93,2)</f>
        <v xml:space="preserve"> </v>
      </c>
      <c r="C23" s="164">
        <f>VLOOKUP($U$8,'Nilai Syafahi'!$A$4:$Z$43,15,FALSE)</f>
        <v>0</v>
      </c>
      <c r="D23" s="164"/>
      <c r="E23" s="164"/>
      <c r="F23" s="164"/>
      <c r="G23" s="243" t="s">
        <v>182</v>
      </c>
      <c r="H23" s="244"/>
      <c r="I23" s="244"/>
      <c r="J23" s="244"/>
      <c r="K23" s="244"/>
      <c r="L23" s="82">
        <v>51</v>
      </c>
      <c r="M23" s="88" t="str">
        <f>VLOOKUP(N23,Sheet1!$A$1:$B$93,2)</f>
        <v xml:space="preserve"> </v>
      </c>
      <c r="N23" s="66">
        <f>VLOOKUP($U$8,'Nilai Tahriri'!$A$2:$AK$41,16,FALSE)</f>
        <v>0</v>
      </c>
      <c r="O23" s="90"/>
      <c r="P23" s="159" t="s">
        <v>12</v>
      </c>
      <c r="Q23" s="160">
        <v>12</v>
      </c>
      <c r="R23" s="61">
        <v>15</v>
      </c>
      <c r="S23" s="25"/>
      <c r="T23" s="25"/>
      <c r="U23" s="19"/>
      <c r="V23" s="19"/>
      <c r="W23" s="19"/>
      <c r="X23" s="19"/>
      <c r="Y23" s="19"/>
      <c r="Z23" s="19"/>
      <c r="AA23" s="19"/>
      <c r="AB23" s="19"/>
    </row>
    <row r="24" spans="2:28" ht="15.65" customHeight="1" x14ac:dyDescent="0.35">
      <c r="B24" s="33" t="str">
        <f>VLOOKUP(C24,Sheet1!$A$1:$B$93,2)</f>
        <v xml:space="preserve"> </v>
      </c>
      <c r="C24" s="164">
        <f>VLOOKUP($U$8,'Nilai Syafahi'!$A$4:$Z$43,16,FALSE)</f>
        <v>0</v>
      </c>
      <c r="D24" s="164"/>
      <c r="E24" s="164"/>
      <c r="F24" s="164"/>
      <c r="G24" s="158" t="s">
        <v>181</v>
      </c>
      <c r="H24" s="159"/>
      <c r="I24" s="159"/>
      <c r="J24" s="159"/>
      <c r="K24" s="159"/>
      <c r="L24" s="83">
        <v>52</v>
      </c>
      <c r="M24" s="88" t="str">
        <f>VLOOKUP(N24,Sheet1!$A$1:$B$93,2)</f>
        <v xml:space="preserve"> </v>
      </c>
      <c r="N24" s="66">
        <f>VLOOKUP($U$8,'Nilai Tahriri'!$A$2:$AK$41,17,FALSE)</f>
        <v>0</v>
      </c>
      <c r="O24" s="90"/>
      <c r="P24" s="159" t="s">
        <v>113</v>
      </c>
      <c r="Q24" s="160"/>
      <c r="R24" s="61">
        <v>16</v>
      </c>
      <c r="S24" s="25"/>
      <c r="T24" s="25"/>
      <c r="U24" s="19"/>
      <c r="V24" s="25"/>
      <c r="W24" s="19"/>
      <c r="X24" s="19"/>
      <c r="Y24" s="19"/>
      <c r="Z24" s="19"/>
      <c r="AA24" s="19"/>
      <c r="AB24" s="19"/>
    </row>
    <row r="25" spans="2:28" ht="15.65" customHeight="1" x14ac:dyDescent="0.35">
      <c r="B25" s="33" t="str">
        <f>VLOOKUP(C25,Sheet1!$A$1:$B$93,2)</f>
        <v xml:space="preserve"> </v>
      </c>
      <c r="C25" s="164">
        <f>VLOOKUP($U$8,'Nilai Syafahi'!$A$4:$Z$43,17,FALSE)</f>
        <v>0</v>
      </c>
      <c r="D25" s="164"/>
      <c r="E25" s="164"/>
      <c r="F25" s="164"/>
      <c r="G25" s="158" t="s">
        <v>16</v>
      </c>
      <c r="H25" s="159"/>
      <c r="I25" s="159"/>
      <c r="J25" s="159"/>
      <c r="K25" s="159"/>
      <c r="L25" s="84">
        <v>53</v>
      </c>
      <c r="M25" s="88" t="str">
        <f>VLOOKUP(N25,Sheet1!$A$1:$B$93,2)</f>
        <v xml:space="preserve"> </v>
      </c>
      <c r="N25" s="66">
        <f>VLOOKUP($U$8,'Nilai Tahriri'!$A$2:$AK$41,18,FALSE)</f>
        <v>0</v>
      </c>
      <c r="O25" s="90"/>
      <c r="P25" s="159" t="s">
        <v>114</v>
      </c>
      <c r="Q25" s="160"/>
      <c r="R25" s="61">
        <v>17</v>
      </c>
      <c r="S25" s="25"/>
      <c r="T25" s="25"/>
      <c r="U25" s="19"/>
      <c r="V25" s="25"/>
      <c r="W25" s="19"/>
      <c r="X25" s="19"/>
      <c r="Y25" s="19"/>
      <c r="Z25" s="19"/>
      <c r="AA25" s="19"/>
      <c r="AB25" s="19"/>
    </row>
    <row r="26" spans="2:28" ht="15.65" customHeight="1" x14ac:dyDescent="0.35">
      <c r="B26" s="33" t="str">
        <f>VLOOKUP(C26,Sheet1!$A$1:$B$93,2)</f>
        <v xml:space="preserve"> </v>
      </c>
      <c r="C26" s="164">
        <f>VLOOKUP($U$8,'Nilai Syafahi'!$A$4:$Z$43,18,FALSE)</f>
        <v>0</v>
      </c>
      <c r="D26" s="164"/>
      <c r="E26" s="164"/>
      <c r="F26" s="164"/>
      <c r="G26" s="158" t="s">
        <v>104</v>
      </c>
      <c r="H26" s="159"/>
      <c r="I26" s="159"/>
      <c r="J26" s="159"/>
      <c r="K26" s="159"/>
      <c r="L26" s="83">
        <v>54</v>
      </c>
      <c r="M26" s="88" t="str">
        <f>VLOOKUP(N26,Sheet1!$A$1:$B$93,2)</f>
        <v xml:space="preserve"> </v>
      </c>
      <c r="N26" s="66">
        <f>VLOOKUP($U$8,'Nilai Tahriri'!$A$2:$AK$41,19,FALSE)</f>
        <v>0</v>
      </c>
      <c r="O26" s="90"/>
      <c r="P26" s="159" t="s">
        <v>115</v>
      </c>
      <c r="Q26" s="160"/>
      <c r="R26" s="61">
        <v>18</v>
      </c>
      <c r="S26" s="25"/>
      <c r="T26" s="25"/>
      <c r="U26" s="19"/>
      <c r="V26" s="25"/>
      <c r="W26" s="19"/>
      <c r="X26" s="19"/>
      <c r="Y26" s="19"/>
      <c r="Z26" s="19"/>
      <c r="AA26" s="19"/>
      <c r="AB26" s="19"/>
    </row>
    <row r="27" spans="2:28" ht="15.65" customHeight="1" x14ac:dyDescent="0.35">
      <c r="B27" s="33" t="str">
        <f>VLOOKUP(C27,Sheet1!$A$1:$B$93,2)</f>
        <v xml:space="preserve"> </v>
      </c>
      <c r="C27" s="164"/>
      <c r="D27" s="164"/>
      <c r="E27" s="164"/>
      <c r="F27" s="164"/>
      <c r="G27" s="165" t="s">
        <v>183</v>
      </c>
      <c r="H27" s="166"/>
      <c r="I27" s="166"/>
      <c r="J27" s="166"/>
      <c r="K27" s="62" t="s">
        <v>267</v>
      </c>
      <c r="L27" s="84">
        <v>55</v>
      </c>
      <c r="M27" s="88" t="str">
        <f>VLOOKUP(N27,Sheet1!$A$1:$B$93,2)</f>
        <v xml:space="preserve"> </v>
      </c>
      <c r="N27" s="66"/>
      <c r="O27" s="90"/>
      <c r="P27" s="159" t="s">
        <v>116</v>
      </c>
      <c r="Q27" s="160"/>
      <c r="R27" s="61">
        <v>19</v>
      </c>
      <c r="S27" s="25"/>
      <c r="T27" s="25"/>
      <c r="U27" s="19"/>
      <c r="V27" s="25"/>
      <c r="W27" s="19"/>
      <c r="X27" s="19"/>
      <c r="Y27" s="19"/>
      <c r="Z27" s="19"/>
      <c r="AA27" s="19"/>
      <c r="AB27" s="19"/>
    </row>
    <row r="28" spans="2:28" ht="15.65" customHeight="1" thickBot="1" x14ac:dyDescent="0.4">
      <c r="B28" s="59" t="str">
        <f>VLOOKUP(C28,Sheet1!$A$1:$B$93,2)</f>
        <v xml:space="preserve"> </v>
      </c>
      <c r="C28" s="192">
        <f>VLOOKUP($U$8,'Nilai Syafahi'!$A$4:$Z$43,19,FALSE)</f>
        <v>0</v>
      </c>
      <c r="D28" s="192"/>
      <c r="E28" s="192"/>
      <c r="F28" s="192"/>
      <c r="G28" s="158" t="s">
        <v>19</v>
      </c>
      <c r="H28" s="159"/>
      <c r="I28" s="159"/>
      <c r="J28" s="159"/>
      <c r="K28" s="159"/>
      <c r="L28" s="85">
        <v>56</v>
      </c>
      <c r="M28" s="88" t="str">
        <f>VLOOKUP(N28,Sheet1!$A$1:$B$93,2)</f>
        <v xml:space="preserve"> </v>
      </c>
      <c r="N28" s="66"/>
      <c r="O28" s="90"/>
      <c r="P28" s="159" t="s">
        <v>117</v>
      </c>
      <c r="Q28" s="160"/>
      <c r="R28" s="61">
        <v>20</v>
      </c>
      <c r="S28" s="19"/>
      <c r="T28" s="19"/>
      <c r="U28" s="19"/>
      <c r="V28" s="19"/>
      <c r="W28" s="19"/>
      <c r="X28" s="19"/>
      <c r="Y28" s="19"/>
      <c r="Z28" s="19"/>
      <c r="AA28" s="19"/>
      <c r="AB28" s="19"/>
    </row>
    <row r="29" spans="2:28" ht="15.65" customHeight="1" thickBot="1" x14ac:dyDescent="0.4">
      <c r="B29" s="167" t="s">
        <v>141</v>
      </c>
      <c r="C29" s="168"/>
      <c r="D29" s="168"/>
      <c r="E29" s="168"/>
      <c r="F29" s="168"/>
      <c r="G29" s="168"/>
      <c r="H29" s="168"/>
      <c r="I29" s="168"/>
      <c r="J29" s="168"/>
      <c r="K29" s="168"/>
      <c r="L29" s="168"/>
      <c r="M29" s="88" t="str">
        <f>VLOOKUP(N29,Sheet1!$A$1:$B$93,2)</f>
        <v xml:space="preserve"> </v>
      </c>
      <c r="N29" s="66">
        <f>VLOOKUP($U$8,'Nilai Tahriri'!$A$2:$AK$41,20,FALSE)</f>
        <v>0</v>
      </c>
      <c r="O29" s="90"/>
      <c r="P29" s="159" t="s">
        <v>118</v>
      </c>
      <c r="Q29" s="160"/>
      <c r="R29" s="61">
        <v>21</v>
      </c>
      <c r="S29" s="19"/>
      <c r="T29" s="19"/>
      <c r="U29" s="19"/>
      <c r="V29" s="19"/>
      <c r="W29" s="19"/>
      <c r="X29" s="19"/>
      <c r="Y29" s="19"/>
      <c r="Z29" s="19"/>
      <c r="AA29" s="19"/>
      <c r="AB29" s="19"/>
    </row>
    <row r="30" spans="2:28" ht="15.65" customHeight="1" x14ac:dyDescent="0.35">
      <c r="B30" s="34"/>
      <c r="C30" s="164"/>
      <c r="D30" s="164"/>
      <c r="E30" s="164"/>
      <c r="F30" s="164"/>
      <c r="G30" s="169" t="s">
        <v>21</v>
      </c>
      <c r="H30" s="170"/>
      <c r="I30" s="170"/>
      <c r="J30" s="170"/>
      <c r="K30" s="171"/>
      <c r="L30" s="86">
        <v>57</v>
      </c>
      <c r="M30" s="88" t="str">
        <f>VLOOKUP(N30,Sheet1!$A$1:$B$93,2)</f>
        <v xml:space="preserve"> </v>
      </c>
      <c r="N30" s="66">
        <f>VLOOKUP($U$8,'Nilai Tahriri'!$A$2:$AK$41,21,FALSE)</f>
        <v>0</v>
      </c>
      <c r="O30" s="90"/>
      <c r="P30" s="159" t="s">
        <v>119</v>
      </c>
      <c r="Q30" s="160"/>
      <c r="R30" s="61">
        <v>22</v>
      </c>
      <c r="S30" s="19"/>
      <c r="T30" s="19"/>
      <c r="U30" s="19"/>
      <c r="V30" s="19"/>
      <c r="W30" s="19"/>
      <c r="X30" s="19"/>
      <c r="Y30" s="19"/>
      <c r="Z30" s="19"/>
      <c r="AA30" s="19"/>
      <c r="AB30" s="19"/>
    </row>
    <row r="31" spans="2:28" ht="15.65" customHeight="1" x14ac:dyDescent="0.35">
      <c r="B31" s="34" t="str">
        <f>VLOOKUP(C31,Sheet1!$A$1:$B$93,2)</f>
        <v xml:space="preserve"> </v>
      </c>
      <c r="C31" s="164"/>
      <c r="D31" s="164"/>
      <c r="E31" s="164"/>
      <c r="F31" s="164"/>
      <c r="G31" s="158" t="s">
        <v>22</v>
      </c>
      <c r="H31" s="159"/>
      <c r="I31" s="159"/>
      <c r="J31" s="159"/>
      <c r="K31" s="160"/>
      <c r="L31" s="83">
        <v>58</v>
      </c>
      <c r="M31" s="88" t="str">
        <f>VLOOKUP(N31,Sheet1!$A$1:$B$93,2)</f>
        <v xml:space="preserve"> </v>
      </c>
      <c r="N31" s="66">
        <f>VLOOKUP($U$8,'Nilai Tahriri'!$A$2:$AK$41,22,FALSE)</f>
        <v>0</v>
      </c>
      <c r="O31" s="90"/>
      <c r="P31" s="159" t="s">
        <v>120</v>
      </c>
      <c r="Q31" s="160"/>
      <c r="R31" s="61">
        <v>23</v>
      </c>
      <c r="S31" s="19"/>
      <c r="T31" s="19"/>
      <c r="U31" s="19"/>
      <c r="V31" s="19"/>
      <c r="W31" s="19"/>
      <c r="X31" s="19"/>
      <c r="Y31" s="19"/>
      <c r="Z31" s="19"/>
      <c r="AA31" s="19"/>
      <c r="AB31" s="19"/>
    </row>
    <row r="32" spans="2:28" ht="15.65" customHeight="1" x14ac:dyDescent="0.35">
      <c r="B32" s="60" t="str">
        <f>VLOOKUP(C32,Sheet1!$A$1:$B$93,2)</f>
        <v xml:space="preserve"> </v>
      </c>
      <c r="C32" s="189"/>
      <c r="D32" s="189"/>
      <c r="E32" s="189"/>
      <c r="F32" s="189"/>
      <c r="G32" s="158" t="s">
        <v>24</v>
      </c>
      <c r="H32" s="159"/>
      <c r="I32" s="159"/>
      <c r="J32" s="159"/>
      <c r="K32" s="160"/>
      <c r="L32" s="86">
        <v>59</v>
      </c>
      <c r="M32" s="88" t="str">
        <f>VLOOKUP(N32,Sheet1!$A$1:$B$93,2)</f>
        <v xml:space="preserve"> </v>
      </c>
      <c r="N32" s="66"/>
      <c r="O32" s="90"/>
      <c r="P32" s="159" t="s">
        <v>28</v>
      </c>
      <c r="Q32" s="160"/>
      <c r="R32" s="61">
        <v>24</v>
      </c>
      <c r="S32" s="19"/>
      <c r="T32" s="19"/>
      <c r="U32" s="19"/>
      <c r="V32" s="19"/>
      <c r="W32" s="19"/>
      <c r="X32" s="19"/>
      <c r="Y32" s="19"/>
      <c r="Z32" s="19"/>
      <c r="AA32" s="19"/>
      <c r="AB32" s="19"/>
    </row>
    <row r="33" spans="2:28" ht="15.65" customHeight="1" thickBot="1" x14ac:dyDescent="0.4">
      <c r="B33" s="60" t="str">
        <f>VLOOKUP(C33,Sheet1!$A$1:$B$93,2)</f>
        <v xml:space="preserve"> </v>
      </c>
      <c r="C33" s="189"/>
      <c r="D33" s="189"/>
      <c r="E33" s="189"/>
      <c r="F33" s="189"/>
      <c r="G33" s="161" t="s">
        <v>25</v>
      </c>
      <c r="H33" s="162"/>
      <c r="I33" s="162"/>
      <c r="J33" s="162"/>
      <c r="K33" s="163"/>
      <c r="L33" s="83">
        <v>60</v>
      </c>
      <c r="M33" s="88" t="str">
        <f>VLOOKUP(N33,Sheet1!$A$1:$B$93,2)</f>
        <v xml:space="preserve"> </v>
      </c>
      <c r="N33" s="66">
        <f>VLOOKUP($U$8,'Nilai Tahriri'!$A$2:$AK$41,23,FALSE)</f>
        <v>0</v>
      </c>
      <c r="O33" s="90"/>
      <c r="P33" s="159" t="s">
        <v>121</v>
      </c>
      <c r="Q33" s="160"/>
      <c r="R33" s="61">
        <v>25</v>
      </c>
      <c r="S33" s="19"/>
      <c r="T33" s="19"/>
      <c r="U33" s="19"/>
      <c r="V33" s="19"/>
      <c r="W33" s="19"/>
      <c r="X33" s="19"/>
      <c r="Y33" s="19"/>
      <c r="Z33" s="19"/>
      <c r="AA33" s="19"/>
      <c r="AB33" s="19"/>
    </row>
    <row r="34" spans="2:28" ht="15.65" customHeight="1" thickBot="1" x14ac:dyDescent="0.4">
      <c r="B34" s="196">
        <f>VLOOKUP($U$8,'Nilai Syafahi'!$A$4:$Z$43,20,FALSE)</f>
        <v>0</v>
      </c>
      <c r="C34" s="197"/>
      <c r="D34" s="197"/>
      <c r="E34" s="197"/>
      <c r="F34" s="197"/>
      <c r="G34" s="197"/>
      <c r="H34" s="197"/>
      <c r="I34" s="197"/>
      <c r="J34" s="197"/>
      <c r="K34" s="198" t="s">
        <v>27</v>
      </c>
      <c r="L34" s="199"/>
      <c r="M34" s="88" t="str">
        <f>VLOOKUP(N34,Sheet1!$A$1:$B$93,2)</f>
        <v xml:space="preserve"> </v>
      </c>
      <c r="N34" s="66">
        <f>VLOOKUP($U$8,'Nilai Tahriri'!$A$2:$AK$41,24,FALSE)</f>
        <v>0</v>
      </c>
      <c r="O34" s="90"/>
      <c r="P34" s="159" t="s">
        <v>122</v>
      </c>
      <c r="Q34" s="160"/>
      <c r="R34" s="61">
        <v>26</v>
      </c>
      <c r="S34" s="19"/>
      <c r="T34" s="19"/>
      <c r="U34" s="19"/>
      <c r="V34" s="19"/>
      <c r="W34" s="19"/>
      <c r="X34" s="19"/>
      <c r="Y34" s="19"/>
      <c r="Z34" s="19"/>
      <c r="AA34" s="19"/>
      <c r="AB34" s="19"/>
    </row>
    <row r="35" spans="2:28" ht="17.149999999999999" customHeight="1" thickBot="1" x14ac:dyDescent="0.4">
      <c r="B35" s="210"/>
      <c r="C35" s="211"/>
      <c r="D35" s="211"/>
      <c r="E35" s="211"/>
      <c r="F35" s="211"/>
      <c r="G35" s="211"/>
      <c r="H35" s="211"/>
      <c r="I35" s="211"/>
      <c r="J35" s="211"/>
      <c r="K35" s="212"/>
      <c r="L35" s="218"/>
      <c r="M35" s="88" t="str">
        <f>VLOOKUP(N35,Sheet1!$A$1:$B$93,2)</f>
        <v xml:space="preserve"> </v>
      </c>
      <c r="N35" s="92">
        <f>VLOOKUP($U$8,'Nilai Tahriri'!$A$2:$AK$41,25,FALSE)</f>
        <v>0</v>
      </c>
      <c r="O35" s="95" t="s">
        <v>139</v>
      </c>
      <c r="P35" s="159" t="s">
        <v>123</v>
      </c>
      <c r="Q35" s="160"/>
      <c r="R35" s="93">
        <v>27</v>
      </c>
      <c r="S35" s="19"/>
      <c r="T35" s="19"/>
      <c r="U35" s="91"/>
      <c r="V35" s="19"/>
      <c r="W35" s="19"/>
      <c r="X35" s="19"/>
      <c r="Y35" s="19"/>
      <c r="Z35" s="19"/>
      <c r="AA35" s="19"/>
      <c r="AB35" s="19"/>
    </row>
    <row r="36" spans="2:28" ht="15.65" customHeight="1" thickBot="1" x14ac:dyDescent="0.4">
      <c r="B36" s="193" t="s">
        <v>31</v>
      </c>
      <c r="C36" s="194"/>
      <c r="D36" s="194"/>
      <c r="E36" s="194"/>
      <c r="F36" s="194"/>
      <c r="G36" s="194"/>
      <c r="H36" s="194"/>
      <c r="I36" s="194"/>
      <c r="J36" s="194"/>
      <c r="K36" s="195"/>
      <c r="L36" s="219"/>
      <c r="M36" s="88" t="str">
        <f>VLOOKUP(N36,Sheet1!$A$1:$B$93,2)</f>
        <v xml:space="preserve"> </v>
      </c>
      <c r="N36" s="66">
        <f>VLOOKUP($U$8,'Nilai Tahriri'!$A$2:$AK$41,26,FALSE)</f>
        <v>0</v>
      </c>
      <c r="O36" s="95" t="s">
        <v>137</v>
      </c>
      <c r="P36" s="159" t="s">
        <v>124</v>
      </c>
      <c r="Q36" s="160"/>
      <c r="R36" s="61">
        <v>28</v>
      </c>
      <c r="S36" s="19"/>
      <c r="T36" s="19"/>
      <c r="U36" s="19"/>
      <c r="V36" s="19"/>
      <c r="W36" s="19"/>
      <c r="X36" s="19"/>
      <c r="Y36" s="19"/>
      <c r="Z36" s="19"/>
      <c r="AA36" s="19"/>
      <c r="AB36" s="19"/>
    </row>
    <row r="37" spans="2:28" ht="15.65" customHeight="1" x14ac:dyDescent="0.35">
      <c r="B37" s="222" t="s">
        <v>32</v>
      </c>
      <c r="C37" s="223"/>
      <c r="D37" s="223" t="s">
        <v>33</v>
      </c>
      <c r="E37" s="223"/>
      <c r="F37" s="223"/>
      <c r="G37" s="223"/>
      <c r="H37" s="223"/>
      <c r="I37" s="223"/>
      <c r="J37" s="223"/>
      <c r="K37" s="35" t="s">
        <v>34</v>
      </c>
      <c r="L37" s="219"/>
      <c r="M37" s="88" t="str">
        <f>VLOOKUP(N37,Sheet1!$A$1:$B$93,2)</f>
        <v xml:space="preserve"> </v>
      </c>
      <c r="N37" s="66">
        <f>VLOOKUP($U$8,'Nilai Tahriri'!$A$2:$AK$41,27,FALSE)</f>
        <v>0</v>
      </c>
      <c r="O37" s="95" t="s">
        <v>138</v>
      </c>
      <c r="P37" s="159" t="s">
        <v>125</v>
      </c>
      <c r="Q37" s="160"/>
      <c r="R37" s="61">
        <v>29</v>
      </c>
      <c r="S37" s="19"/>
      <c r="T37" s="19"/>
      <c r="U37" s="19"/>
      <c r="V37" s="19"/>
      <c r="W37" s="19"/>
      <c r="X37" s="19"/>
      <c r="Y37" s="19"/>
      <c r="Z37" s="19"/>
      <c r="AA37" s="19"/>
      <c r="AB37" s="19"/>
    </row>
    <row r="38" spans="2:28" ht="15.65" customHeight="1" thickBot="1" x14ac:dyDescent="0.4">
      <c r="B38" s="200">
        <f>VLOOKUP($U$8,Akhlak!$A$4:$J$43,6,FALSE)</f>
        <v>0</v>
      </c>
      <c r="C38" s="201"/>
      <c r="D38" s="201">
        <f>VLOOKUP($U$8,Akhlak!$A$4:$J$43,5,FALSE)</f>
        <v>0</v>
      </c>
      <c r="E38" s="201"/>
      <c r="F38" s="201"/>
      <c r="G38" s="201"/>
      <c r="H38" s="201"/>
      <c r="I38" s="201"/>
      <c r="J38" s="201"/>
      <c r="K38" s="36">
        <f>VLOOKUP($U$8,Akhlak!$A$4:$J$43,4,FALSE)</f>
        <v>0</v>
      </c>
      <c r="L38" s="219"/>
      <c r="M38" s="88" t="str">
        <f>VLOOKUP(N38,Sheet1!$A$1:$B$93,2)</f>
        <v xml:space="preserve"> </v>
      </c>
      <c r="N38" s="66">
        <f>VLOOKUP($U$8,'Nilai Tahriri'!$A$2:$AK$41,28,FALSE)</f>
        <v>0</v>
      </c>
      <c r="O38" s="95" t="s">
        <v>36</v>
      </c>
      <c r="P38" s="159" t="s">
        <v>126</v>
      </c>
      <c r="Q38" s="160"/>
      <c r="R38" s="61">
        <v>30</v>
      </c>
      <c r="S38" s="19"/>
      <c r="T38" s="19"/>
      <c r="U38" s="19"/>
      <c r="V38" s="19"/>
      <c r="W38" s="19"/>
      <c r="X38" s="19"/>
      <c r="Y38" s="19"/>
      <c r="Z38" s="19"/>
      <c r="AA38" s="19"/>
      <c r="AB38" s="19"/>
    </row>
    <row r="39" spans="2:28" ht="15.65" customHeight="1" thickBot="1" x14ac:dyDescent="0.4">
      <c r="B39" s="224" t="s">
        <v>35</v>
      </c>
      <c r="C39" s="225"/>
      <c r="D39" s="225"/>
      <c r="E39" s="225"/>
      <c r="F39" s="225"/>
      <c r="G39" s="225"/>
      <c r="H39" s="225"/>
      <c r="I39" s="225"/>
      <c r="J39" s="225"/>
      <c r="K39" s="226"/>
      <c r="L39" s="219"/>
      <c r="M39" s="88" t="str">
        <f>VLOOKUP(N39,Sheet1!$A$1:$B$93,2)</f>
        <v xml:space="preserve"> </v>
      </c>
      <c r="N39" s="66">
        <f>VLOOKUP($U$8,'Nilai Tahriri'!$A$2:$AK$41,29,FALSE)</f>
        <v>0</v>
      </c>
      <c r="O39" s="95" t="s">
        <v>40</v>
      </c>
      <c r="P39" s="159" t="s">
        <v>127</v>
      </c>
      <c r="Q39" s="160"/>
      <c r="R39" s="61">
        <v>31</v>
      </c>
      <c r="S39" s="19"/>
      <c r="T39" s="19"/>
      <c r="U39" s="19"/>
      <c r="V39" s="19"/>
      <c r="W39" s="19"/>
      <c r="X39" s="19"/>
      <c r="Y39" s="19"/>
      <c r="Z39" s="19"/>
      <c r="AA39" s="19"/>
      <c r="AB39" s="19"/>
    </row>
    <row r="40" spans="2:28" ht="15.65" customHeight="1" x14ac:dyDescent="0.35">
      <c r="B40" s="227" t="s">
        <v>37</v>
      </c>
      <c r="C40" s="228"/>
      <c r="D40" s="228" t="s">
        <v>38</v>
      </c>
      <c r="E40" s="228"/>
      <c r="F40" s="228"/>
      <c r="G40" s="228"/>
      <c r="H40" s="228"/>
      <c r="I40" s="228"/>
      <c r="J40" s="228"/>
      <c r="K40" s="35" t="s">
        <v>39</v>
      </c>
      <c r="L40" s="219"/>
      <c r="M40" s="88" t="str">
        <f>VLOOKUP(N40,Sheet1!$A$1:$B$93,2)</f>
        <v xml:space="preserve"> </v>
      </c>
      <c r="N40" s="66">
        <f>VLOOKUP($U$8,'Nilai Tahriri'!$A$2:$AK$41,30,FALSE)</f>
        <v>0</v>
      </c>
      <c r="O40" s="95" t="s">
        <v>43</v>
      </c>
      <c r="P40" s="159" t="s">
        <v>128</v>
      </c>
      <c r="Q40" s="160"/>
      <c r="R40" s="61">
        <v>32</v>
      </c>
      <c r="S40" s="19"/>
      <c r="T40" s="19"/>
      <c r="U40" s="19"/>
      <c r="V40" s="19"/>
      <c r="W40" s="19"/>
      <c r="X40" s="19"/>
      <c r="Y40" s="19"/>
      <c r="Z40" s="19"/>
      <c r="AA40" s="19"/>
      <c r="AB40" s="19"/>
    </row>
    <row r="41" spans="2:28" ht="15.65" customHeight="1" thickBot="1" x14ac:dyDescent="0.4">
      <c r="B41" s="190">
        <f>VLOOKUP($U$8,Akhlak!$A$4:$J$43,9,FALSE)</f>
        <v>0</v>
      </c>
      <c r="C41" s="191"/>
      <c r="D41" s="191">
        <f>VLOOKUP($U$8,Akhlak!$A$4:$J$43,8,FALSE)</f>
        <v>0</v>
      </c>
      <c r="E41" s="191"/>
      <c r="F41" s="191"/>
      <c r="G41" s="191"/>
      <c r="H41" s="191"/>
      <c r="I41" s="191"/>
      <c r="J41" s="191"/>
      <c r="K41" s="36">
        <f>VLOOKUP($U$8,Akhlak!$A$4:$J$43,7,FALSE)</f>
        <v>0</v>
      </c>
      <c r="L41" s="219"/>
      <c r="M41" s="88" t="str">
        <f>VLOOKUP(N41,Sheet1!$A$1:$B$93,2)</f>
        <v xml:space="preserve"> </v>
      </c>
      <c r="N41" s="66">
        <f>VLOOKUP($U$8,'Nilai Tahriri'!$A$2:$AK$41,31,FALSE)</f>
        <v>0</v>
      </c>
      <c r="O41" s="95" t="s">
        <v>44</v>
      </c>
      <c r="P41" s="159" t="s">
        <v>129</v>
      </c>
      <c r="Q41" s="160"/>
      <c r="R41" s="61">
        <v>33</v>
      </c>
      <c r="S41" s="19"/>
      <c r="T41" s="19"/>
      <c r="U41" s="19"/>
      <c r="V41" s="19"/>
      <c r="W41" s="19"/>
      <c r="X41" s="19"/>
      <c r="Y41" s="19"/>
      <c r="Z41" s="19"/>
      <c r="AA41" s="19"/>
      <c r="AB41" s="19"/>
    </row>
    <row r="42" spans="2:28" ht="15.65" customHeight="1" thickBot="1" x14ac:dyDescent="0.4">
      <c r="B42" s="187" t="s">
        <v>41</v>
      </c>
      <c r="C42" s="188"/>
      <c r="D42" s="229" t="s">
        <v>42</v>
      </c>
      <c r="E42" s="229"/>
      <c r="F42" s="229"/>
      <c r="G42" s="229"/>
      <c r="H42" s="229"/>
      <c r="I42" s="229"/>
      <c r="J42" s="229"/>
      <c r="K42" s="230"/>
      <c r="L42" s="220"/>
      <c r="M42" s="88" t="str">
        <f>VLOOKUP(N42,Sheet1!$A$1:$B$93,2)</f>
        <v xml:space="preserve"> </v>
      </c>
      <c r="N42" s="66">
        <f>VLOOKUP($U$8,'Nilai Tahriri'!$A$2:$AK$41,32,FALSE)</f>
        <v>0</v>
      </c>
      <c r="O42" s="95" t="s">
        <v>46</v>
      </c>
      <c r="P42" s="159" t="s">
        <v>130</v>
      </c>
      <c r="Q42" s="160"/>
      <c r="R42" s="61">
        <v>34</v>
      </c>
      <c r="S42" s="19"/>
      <c r="T42" s="19"/>
      <c r="U42" s="19"/>
      <c r="V42" s="19"/>
      <c r="W42" s="19"/>
      <c r="X42" s="19"/>
      <c r="Y42" s="19"/>
      <c r="Z42" s="19"/>
      <c r="AA42" s="19"/>
      <c r="AB42" s="19"/>
    </row>
    <row r="43" spans="2:28" ht="15.65" customHeight="1" x14ac:dyDescent="0.35">
      <c r="B43" s="239">
        <f ca="1">VLOOKUP($U$8,'Nilai Syafahi'!$A$4:$Z$43,25,FALSE)</f>
        <v>1</v>
      </c>
      <c r="C43" s="240"/>
      <c r="D43" s="233" t="e">
        <f>VLOOKUP($U$8,'Nilai Syafahi'!$A$4:$Z$43,24,FALSE)</f>
        <v>#DIV/0!</v>
      </c>
      <c r="E43" s="234"/>
      <c r="F43" s="234"/>
      <c r="G43" s="234"/>
      <c r="H43" s="234"/>
      <c r="I43" s="234"/>
      <c r="J43" s="235"/>
      <c r="K43" s="231">
        <f>VLOOKUP($U$8,'Nilai Syafahi'!$A$4:$Z$43,23,FALSE)</f>
        <v>0</v>
      </c>
      <c r="L43" s="219"/>
      <c r="M43" s="88" t="str">
        <f>VLOOKUP(N43,Sheet1!$A$1:$B$93,2)</f>
        <v xml:space="preserve"> </v>
      </c>
      <c r="N43" s="66">
        <f>VLOOKUP($U$8,'Nilai Tahriri'!$A$2:$AK$41,33,FALSE)</f>
        <v>0</v>
      </c>
      <c r="O43" s="95" t="s">
        <v>47</v>
      </c>
      <c r="P43" s="159" t="s">
        <v>131</v>
      </c>
      <c r="Q43" s="160"/>
      <c r="R43" s="61">
        <v>35</v>
      </c>
      <c r="S43" s="19"/>
      <c r="T43" s="19"/>
      <c r="U43" s="19"/>
      <c r="V43" s="19"/>
      <c r="W43" s="19"/>
      <c r="X43" s="19"/>
      <c r="Y43" s="19"/>
      <c r="Z43" s="19"/>
      <c r="AA43" s="19"/>
      <c r="AB43" s="19"/>
    </row>
    <row r="44" spans="2:28" ht="15.65" customHeight="1" thickBot="1" x14ac:dyDescent="0.4">
      <c r="B44" s="241"/>
      <c r="C44" s="242"/>
      <c r="D44" s="236"/>
      <c r="E44" s="237"/>
      <c r="F44" s="237"/>
      <c r="G44" s="237"/>
      <c r="H44" s="237"/>
      <c r="I44" s="237"/>
      <c r="J44" s="238"/>
      <c r="K44" s="232"/>
      <c r="L44" s="219"/>
      <c r="M44" s="88" t="str">
        <f>VLOOKUP(N44,Sheet1!$A$1:$B$93,2)</f>
        <v xml:space="preserve"> </v>
      </c>
      <c r="N44" s="66">
        <f>VLOOKUP($U$8,'Nilai Tahriri'!$A$2:$AK$41,34,FALSE)</f>
        <v>0</v>
      </c>
      <c r="O44" s="95" t="s">
        <v>135</v>
      </c>
      <c r="P44" s="159" t="s">
        <v>132</v>
      </c>
      <c r="Q44" s="160"/>
      <c r="R44" s="61">
        <v>36</v>
      </c>
      <c r="S44" s="19"/>
      <c r="T44" s="19"/>
      <c r="U44" s="19"/>
      <c r="V44" s="19"/>
      <c r="W44" s="19"/>
      <c r="X44" s="19"/>
      <c r="Y44" s="19"/>
      <c r="Z44" s="19"/>
      <c r="AA44" s="19"/>
      <c r="AB44" s="19"/>
    </row>
    <row r="45" spans="2:28" ht="15.65" customHeight="1" thickBot="1" x14ac:dyDescent="0.4">
      <c r="B45" s="208" t="s">
        <v>45</v>
      </c>
      <c r="C45" s="209"/>
      <c r="D45" s="209"/>
      <c r="E45" s="209"/>
      <c r="F45" s="209"/>
      <c r="G45" s="209"/>
      <c r="H45" s="209"/>
      <c r="I45" s="209"/>
      <c r="J45" s="209"/>
      <c r="K45" s="209"/>
      <c r="L45" s="219"/>
      <c r="M45" s="88" t="str">
        <f>VLOOKUP(N45,Sheet1!$A$1:$B$93,2)</f>
        <v xml:space="preserve"> </v>
      </c>
      <c r="N45" s="66">
        <f>VLOOKUP($U$8,'Nilai Tahriri'!$A$2:$AK$41,35,FALSE)</f>
        <v>0</v>
      </c>
      <c r="O45" s="95" t="s">
        <v>92</v>
      </c>
      <c r="P45" s="159" t="s">
        <v>133</v>
      </c>
      <c r="Q45" s="160"/>
      <c r="R45" s="61">
        <v>37</v>
      </c>
      <c r="S45" s="19"/>
      <c r="T45" s="19"/>
      <c r="U45" s="19"/>
      <c r="V45" s="185"/>
      <c r="W45" s="185"/>
      <c r="X45" s="185"/>
      <c r="Y45" s="19"/>
      <c r="Z45" s="19"/>
      <c r="AA45" s="19"/>
      <c r="AB45" s="19"/>
    </row>
    <row r="46" spans="2:28" ht="15.65" customHeight="1" x14ac:dyDescent="0.35">
      <c r="B46" s="202">
        <f>VLOOKUP($U$8,Akhlak!$A$4:$J$43,10,FALSE)</f>
        <v>0</v>
      </c>
      <c r="C46" s="203"/>
      <c r="D46" s="203"/>
      <c r="E46" s="203"/>
      <c r="F46" s="203"/>
      <c r="G46" s="203"/>
      <c r="H46" s="203"/>
      <c r="I46" s="203"/>
      <c r="J46" s="203"/>
      <c r="K46" s="204"/>
      <c r="L46" s="219"/>
      <c r="M46" s="88" t="str">
        <f>VLOOKUP(N46,Sheet1!$A$1:$B$93,2)</f>
        <v xml:space="preserve"> </v>
      </c>
      <c r="N46" s="66"/>
      <c r="O46" s="95" t="s">
        <v>48</v>
      </c>
      <c r="P46" s="159" t="s">
        <v>134</v>
      </c>
      <c r="Q46" s="160"/>
      <c r="R46" s="61">
        <v>38</v>
      </c>
      <c r="S46" s="19"/>
      <c r="T46" s="19"/>
      <c r="U46" s="19"/>
      <c r="V46" s="19"/>
      <c r="W46" s="19"/>
      <c r="X46" s="19"/>
      <c r="Y46" s="19"/>
      <c r="Z46" s="19"/>
      <c r="AA46" s="19"/>
      <c r="AB46" s="19"/>
    </row>
    <row r="47" spans="2:28" ht="15.65" customHeight="1" thickBot="1" x14ac:dyDescent="0.4">
      <c r="B47" s="205"/>
      <c r="C47" s="206"/>
      <c r="D47" s="206"/>
      <c r="E47" s="206"/>
      <c r="F47" s="206"/>
      <c r="G47" s="206"/>
      <c r="H47" s="206"/>
      <c r="I47" s="206"/>
      <c r="J47" s="206"/>
      <c r="K47" s="207"/>
      <c r="L47" s="219"/>
      <c r="M47" s="89" t="str">
        <f>VLOOKUP(N47,Sheet1!$A$1:$B$93,2)</f>
        <v xml:space="preserve"> </v>
      </c>
      <c r="N47" s="67">
        <f>VLOOKUP($U$8,'Nilai Tahriri'!$A$2:$AK$41,36,FALSE)</f>
        <v>0</v>
      </c>
      <c r="O47" s="95" t="s">
        <v>136</v>
      </c>
      <c r="P47" s="159" t="s">
        <v>53</v>
      </c>
      <c r="Q47" s="160"/>
      <c r="R47" s="79">
        <v>39</v>
      </c>
      <c r="S47" s="19"/>
      <c r="T47" s="19"/>
      <c r="U47" s="19"/>
      <c r="V47" s="19"/>
      <c r="W47" s="19"/>
      <c r="X47" s="19"/>
      <c r="Y47" s="19"/>
      <c r="Z47" s="19"/>
      <c r="AA47" s="19"/>
      <c r="AB47" s="19"/>
    </row>
    <row r="48" spans="2:28" ht="18.399999999999999" customHeight="1" thickBot="1" x14ac:dyDescent="0.4">
      <c r="B48" s="181" t="s">
        <v>280</v>
      </c>
      <c r="C48" s="182"/>
      <c r="D48" s="182"/>
      <c r="E48" s="182"/>
      <c r="F48" s="182"/>
      <c r="G48" s="182"/>
      <c r="H48" s="182"/>
      <c r="I48" s="182"/>
      <c r="J48" s="182"/>
      <c r="K48" s="76" t="s">
        <v>184</v>
      </c>
      <c r="L48" s="221"/>
      <c r="M48" s="183">
        <f>VLOOKUP($U$8,'Nilai Tahriri'!$A$2:$AK$41,37,FALSE)</f>
        <v>0</v>
      </c>
      <c r="N48" s="184" t="e">
        <f>VLOOKUP($U$8,'Nilai Tahriri'!$A$2:$AK$41,41,FALSE)</f>
        <v>#REF!</v>
      </c>
      <c r="O48" s="184" t="e">
        <f>VLOOKUP($U$8,'Nilai Tahriri'!$A$2:$AK$41,41,FALSE)</f>
        <v>#REF!</v>
      </c>
      <c r="P48" s="214" t="s">
        <v>27</v>
      </c>
      <c r="Q48" s="214"/>
      <c r="R48" s="215"/>
      <c r="S48" s="19"/>
      <c r="T48" s="19"/>
      <c r="U48" s="19"/>
      <c r="V48" s="19"/>
      <c r="W48" s="19"/>
      <c r="X48" s="19"/>
      <c r="Y48" s="19"/>
      <c r="Z48" s="186"/>
      <c r="AA48" s="186"/>
      <c r="AB48" s="186"/>
    </row>
    <row r="49" spans="2:28" ht="8.25" customHeight="1" x14ac:dyDescent="0.35">
      <c r="B49" s="37"/>
      <c r="C49" s="37"/>
      <c r="D49" s="37"/>
      <c r="E49" s="37"/>
      <c r="F49" s="37"/>
      <c r="G49" s="37"/>
      <c r="H49" s="37"/>
      <c r="I49" s="37"/>
      <c r="J49" s="37"/>
      <c r="K49" s="37"/>
      <c r="L49" s="38"/>
      <c r="M49" s="39"/>
      <c r="N49" s="40"/>
      <c r="O49" s="41"/>
      <c r="P49" s="42"/>
      <c r="Q49" s="42"/>
      <c r="R49" s="42"/>
      <c r="S49" s="19"/>
      <c r="T49" s="19"/>
      <c r="U49" s="19"/>
      <c r="V49" s="19"/>
      <c r="W49" s="19"/>
      <c r="X49" s="19"/>
      <c r="Y49" s="19"/>
      <c r="Z49" s="19"/>
      <c r="AA49" s="19"/>
      <c r="AB49" s="19"/>
    </row>
    <row r="50" spans="2:28" ht="18.25" customHeight="1" x14ac:dyDescent="0.35">
      <c r="B50" s="43"/>
      <c r="C50" s="216"/>
      <c r="D50" s="216"/>
      <c r="E50" s="216"/>
      <c r="F50" s="216"/>
      <c r="G50" s="216"/>
      <c r="H50" s="216"/>
      <c r="I50" s="216"/>
      <c r="J50" s="216"/>
      <c r="K50" s="216"/>
      <c r="L50" s="44"/>
      <c r="M50" s="213" t="str">
        <f>Biodata!$C$13</f>
        <v>١٦ من رجب سنة ١٤٤٧ ه</v>
      </c>
      <c r="N50" s="213"/>
      <c r="O50" s="213"/>
      <c r="P50" s="213"/>
      <c r="Q50" s="217" t="s">
        <v>49</v>
      </c>
      <c r="R50" s="217"/>
      <c r="S50" s="19"/>
      <c r="T50" s="19"/>
      <c r="U50" s="19"/>
      <c r="V50" s="19"/>
      <c r="W50" s="19"/>
      <c r="X50" s="19"/>
      <c r="Y50" s="19"/>
      <c r="Z50" s="19"/>
      <c r="AA50" s="19"/>
      <c r="AB50" s="19"/>
    </row>
    <row r="51" spans="2:28" ht="18.25" customHeight="1" x14ac:dyDescent="0.35">
      <c r="B51" s="43"/>
      <c r="C51" s="216"/>
      <c r="D51" s="216"/>
      <c r="E51" s="216"/>
      <c r="F51" s="216"/>
      <c r="G51" s="216"/>
      <c r="H51" s="216"/>
      <c r="I51" s="216"/>
      <c r="J51" s="216"/>
      <c r="K51" s="216"/>
      <c r="L51" s="44"/>
      <c r="M51" s="213" t="str">
        <f>Biodata!$C$14</f>
        <v>٠٥ من يناير سنة ٢٠٢٦ م</v>
      </c>
      <c r="N51" s="213"/>
      <c r="O51" s="213"/>
      <c r="P51" s="213"/>
      <c r="Q51" s="217"/>
      <c r="R51" s="217"/>
      <c r="S51" s="19"/>
      <c r="T51" s="19"/>
      <c r="U51" s="19"/>
      <c r="V51" s="19"/>
      <c r="W51" s="19"/>
      <c r="X51" s="19"/>
      <c r="Y51" s="19"/>
      <c r="Z51" s="19"/>
      <c r="AA51" s="19"/>
      <c r="AB51" s="19"/>
    </row>
    <row r="52" spans="2:28" ht="18.25" customHeight="1" x14ac:dyDescent="0.35">
      <c r="B52" s="43"/>
      <c r="C52" s="45"/>
      <c r="D52" s="45"/>
      <c r="E52" s="45"/>
      <c r="F52" s="45"/>
      <c r="G52" s="45"/>
      <c r="H52" s="45"/>
      <c r="I52" s="45"/>
      <c r="J52" s="45"/>
      <c r="K52" s="45"/>
      <c r="L52" s="46"/>
      <c r="M52" s="45"/>
      <c r="N52" s="47"/>
      <c r="O52" s="45"/>
      <c r="P52" s="45"/>
      <c r="Q52" s="45" t="s">
        <v>50</v>
      </c>
      <c r="R52" s="45"/>
      <c r="S52" s="19"/>
      <c r="T52" s="19"/>
      <c r="U52" s="19"/>
      <c r="V52" s="19"/>
      <c r="W52" s="19"/>
      <c r="X52" s="19"/>
      <c r="Y52" s="19"/>
      <c r="Z52" s="19"/>
      <c r="AA52" s="19"/>
      <c r="AB52" s="19"/>
    </row>
    <row r="53" spans="2:28" ht="18.25" customHeight="1" x14ac:dyDescent="0.35">
      <c r="B53" s="177" t="s">
        <v>51</v>
      </c>
      <c r="C53" s="177"/>
      <c r="D53" s="177"/>
      <c r="E53" s="177"/>
      <c r="F53" s="177"/>
      <c r="G53" s="177"/>
      <c r="H53" s="177"/>
      <c r="I53" s="177"/>
      <c r="J53" s="177"/>
      <c r="K53" s="177"/>
      <c r="L53" s="44"/>
      <c r="M53" s="43"/>
      <c r="N53" s="48"/>
      <c r="O53" s="176" t="s">
        <v>52</v>
      </c>
      <c r="P53" s="176"/>
      <c r="Q53" s="176"/>
      <c r="R53" s="43"/>
      <c r="S53" s="19"/>
      <c r="T53" s="19"/>
      <c r="U53" s="19"/>
      <c r="V53" s="19"/>
      <c r="W53" s="19"/>
      <c r="X53" s="19"/>
      <c r="Y53" s="19"/>
      <c r="Z53" s="19"/>
      <c r="AA53" s="19"/>
      <c r="AB53" s="19"/>
    </row>
    <row r="54" spans="2:28" ht="18.25" customHeight="1" x14ac:dyDescent="0.35">
      <c r="B54" s="49"/>
      <c r="C54" s="49"/>
      <c r="D54" s="49"/>
      <c r="E54" s="49"/>
      <c r="F54" s="49"/>
      <c r="G54" s="49"/>
      <c r="H54" s="49"/>
      <c r="I54" s="49"/>
      <c r="J54" s="49"/>
      <c r="K54" s="250" t="s">
        <v>161</v>
      </c>
      <c r="L54" s="250"/>
      <c r="M54" s="250"/>
      <c r="N54" s="250"/>
      <c r="O54" s="250"/>
      <c r="P54" s="44"/>
      <c r="Q54" s="44"/>
      <c r="R54" s="43"/>
      <c r="S54" s="19"/>
      <c r="T54" s="19"/>
      <c r="U54" s="19"/>
      <c r="V54" s="19"/>
      <c r="W54" s="19"/>
      <c r="X54" s="19"/>
      <c r="Y54" s="19"/>
      <c r="Z54" s="19"/>
      <c r="AA54" s="19"/>
      <c r="AB54" s="19"/>
    </row>
    <row r="55" spans="2:28" ht="18.25" customHeight="1" x14ac:dyDescent="0.35">
      <c r="B55" s="49"/>
      <c r="C55" s="49"/>
      <c r="D55" s="49"/>
      <c r="E55" s="49"/>
      <c r="F55" s="49"/>
      <c r="G55" s="49"/>
      <c r="H55" s="49"/>
      <c r="I55" s="49"/>
      <c r="J55" s="49"/>
      <c r="K55" s="49"/>
      <c r="O55" s="44"/>
      <c r="P55" s="44"/>
      <c r="Q55" s="44"/>
      <c r="R55" s="43"/>
      <c r="S55" s="19"/>
      <c r="T55" s="19"/>
      <c r="U55" s="19"/>
      <c r="V55" s="19"/>
      <c r="W55" s="19"/>
      <c r="X55" s="19"/>
      <c r="Y55" s="19"/>
      <c r="Z55" s="19"/>
      <c r="AA55" s="19"/>
      <c r="AB55" s="19"/>
    </row>
    <row r="56" spans="2:28" ht="18.25" customHeight="1" x14ac:dyDescent="0.35">
      <c r="B56" s="78"/>
      <c r="C56" s="78"/>
      <c r="D56" s="78"/>
      <c r="E56" s="78"/>
      <c r="F56" s="78"/>
      <c r="G56" s="78"/>
      <c r="H56" s="78"/>
      <c r="I56" s="78"/>
      <c r="J56" s="78"/>
      <c r="K56" s="78"/>
      <c r="L56" s="44"/>
      <c r="M56" s="43"/>
      <c r="N56" s="48"/>
      <c r="O56" s="178">
        <f>Biodata!$C$19</f>
        <v>0</v>
      </c>
      <c r="P56" s="178"/>
      <c r="Q56" s="178"/>
      <c r="R56" s="43"/>
      <c r="S56" s="19"/>
      <c r="T56" s="19"/>
      <c r="U56" s="19"/>
      <c r="V56" s="19"/>
      <c r="W56" s="19"/>
      <c r="X56" s="19"/>
      <c r="Y56" s="19"/>
      <c r="Z56" s="19"/>
      <c r="AA56" s="19"/>
      <c r="AB56" s="19"/>
    </row>
    <row r="57" spans="2:28" ht="18.25" customHeight="1" x14ac:dyDescent="0.35">
      <c r="B57" s="49"/>
      <c r="C57" s="49"/>
      <c r="D57" s="49"/>
      <c r="E57" s="49"/>
      <c r="F57" s="49"/>
      <c r="G57" s="49"/>
      <c r="H57" s="49"/>
      <c r="I57" s="49"/>
      <c r="J57" s="49"/>
      <c r="K57" s="49"/>
      <c r="L57" s="44"/>
      <c r="M57" s="43"/>
      <c r="N57" s="48"/>
      <c r="O57" s="50"/>
      <c r="P57" s="50"/>
      <c r="Q57" s="50"/>
      <c r="R57" s="43"/>
      <c r="S57" s="19"/>
      <c r="T57" s="19"/>
      <c r="U57" s="19"/>
      <c r="V57" s="19"/>
      <c r="W57" s="19"/>
      <c r="X57" s="19"/>
      <c r="Y57" s="19"/>
      <c r="Z57" s="19"/>
      <c r="AA57" s="19"/>
      <c r="AB57" s="19"/>
    </row>
    <row r="58" spans="2:28" ht="18.25" customHeight="1" x14ac:dyDescent="0.35">
      <c r="B58" s="43"/>
      <c r="C58" s="51"/>
      <c r="D58" s="51"/>
      <c r="E58" s="51"/>
      <c r="F58" s="51"/>
      <c r="G58" s="51"/>
      <c r="H58" s="51"/>
      <c r="I58" s="51"/>
      <c r="J58" s="51"/>
      <c r="K58" s="175" t="str">
        <f>Biodata!$C$16</f>
        <v>كياهى الحاج شهاب المعي</v>
      </c>
      <c r="L58" s="175"/>
      <c r="M58" s="175"/>
      <c r="N58" s="175"/>
      <c r="O58" s="175"/>
      <c r="P58" s="51"/>
      <c r="Q58" s="51"/>
      <c r="R58" s="51"/>
      <c r="S58" s="19"/>
      <c r="T58" s="19"/>
      <c r="U58" s="19"/>
      <c r="V58" s="19"/>
      <c r="W58" s="19"/>
      <c r="X58" s="19"/>
      <c r="Y58" s="19"/>
      <c r="Z58" s="19"/>
      <c r="AA58" s="19"/>
      <c r="AB58" s="19"/>
    </row>
    <row r="59" spans="2:28" ht="18.25" hidden="1" customHeight="1" x14ac:dyDescent="0.35">
      <c r="B59" s="52"/>
      <c r="C59" s="52"/>
      <c r="D59" s="52"/>
      <c r="E59" s="52"/>
      <c r="F59" s="52"/>
      <c r="G59" s="52"/>
      <c r="H59" s="52"/>
      <c r="I59" s="52"/>
      <c r="J59" s="52"/>
      <c r="L59" s="52"/>
      <c r="M59" s="52"/>
      <c r="N59" s="52"/>
      <c r="O59" s="52"/>
      <c r="P59" s="52"/>
      <c r="Q59" s="52"/>
      <c r="R59" s="52"/>
      <c r="S59" s="19"/>
      <c r="T59" s="19"/>
      <c r="U59" s="19"/>
      <c r="V59" s="19"/>
      <c r="W59" s="19"/>
      <c r="X59" s="19"/>
      <c r="Y59" s="19"/>
      <c r="Z59" s="19"/>
      <c r="AA59" s="19"/>
      <c r="AB59" s="19"/>
    </row>
    <row r="60" spans="2:28" ht="15.5" hidden="1" x14ac:dyDescent="0.35">
      <c r="B60" s="27"/>
      <c r="C60" s="27"/>
      <c r="D60" s="27"/>
      <c r="E60" s="27"/>
      <c r="F60" s="27"/>
      <c r="G60" s="27"/>
      <c r="H60" s="27"/>
      <c r="I60" s="27"/>
      <c r="J60" s="27"/>
      <c r="K60" s="27"/>
      <c r="L60" s="28"/>
      <c r="M60" s="27"/>
      <c r="N60" s="29"/>
      <c r="O60" s="27"/>
      <c r="P60" s="27"/>
      <c r="Q60" s="27"/>
      <c r="R60" s="27"/>
      <c r="S60" s="19"/>
      <c r="T60" s="19"/>
      <c r="U60" s="19"/>
      <c r="V60" s="19"/>
      <c r="W60" s="19"/>
      <c r="X60" s="19"/>
      <c r="Y60" s="19"/>
      <c r="Z60" s="19"/>
      <c r="AA60" s="19"/>
      <c r="AB60" s="19"/>
    </row>
    <row r="61" spans="2:28" hidden="1" x14ac:dyDescent="0.35">
      <c r="B61" s="19"/>
      <c r="C61" s="19"/>
      <c r="D61" s="19"/>
      <c r="E61" s="19"/>
      <c r="F61" s="19"/>
      <c r="G61" s="19"/>
      <c r="H61" s="19"/>
      <c r="I61" s="19"/>
      <c r="J61" s="19"/>
      <c r="K61" s="19"/>
      <c r="L61" s="26"/>
      <c r="M61" s="19"/>
      <c r="N61" s="21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19"/>
      <c r="AA61" s="19"/>
      <c r="AB61" s="19"/>
    </row>
  </sheetData>
  <sheetProtection algorithmName="SHA-512" hashValue="8qtTIKSU9bwEv0Wn8KEtT+Ud0VVHit4TwqUCdScmWQQ0S1qQIT9OYOMbL3RMwzubbLNCcisUhZDVBS6P7fBGYw==" saltValue="UDbbO68ZT5jH4btcUB6eCA==" spinCount="100000" sheet="1" selectLockedCells="1"/>
  <mergeCells count="146">
    <mergeCell ref="B1:L2"/>
    <mergeCell ref="B3:C3"/>
    <mergeCell ref="D3:J4"/>
    <mergeCell ref="K3:K4"/>
    <mergeCell ref="M3:N4"/>
    <mergeCell ref="O3:Q4"/>
    <mergeCell ref="R3:R4"/>
    <mergeCell ref="B4:C4"/>
    <mergeCell ref="U10:U11"/>
    <mergeCell ref="U12:U13"/>
    <mergeCell ref="V10:V11"/>
    <mergeCell ref="V12:V13"/>
    <mergeCell ref="K54:O54"/>
    <mergeCell ref="B6:K6"/>
    <mergeCell ref="L6:L8"/>
    <mergeCell ref="M6:Q6"/>
    <mergeCell ref="C11:F11"/>
    <mergeCell ref="P11:Q11"/>
    <mergeCell ref="P10:Q10"/>
    <mergeCell ref="P9:Q9"/>
    <mergeCell ref="G10:K10"/>
    <mergeCell ref="R6:R8"/>
    <mergeCell ref="B7:F7"/>
    <mergeCell ref="G7:K8"/>
    <mergeCell ref="M7:N7"/>
    <mergeCell ref="O7:Q8"/>
    <mergeCell ref="C8:F8"/>
    <mergeCell ref="P43:Q43"/>
    <mergeCell ref="B22:L22"/>
    <mergeCell ref="G19:K19"/>
    <mergeCell ref="P12:Q12"/>
    <mergeCell ref="C13:F13"/>
    <mergeCell ref="G13:J13"/>
    <mergeCell ref="P13:Q13"/>
    <mergeCell ref="G24:K24"/>
    <mergeCell ref="C23:F23"/>
    <mergeCell ref="G23:K23"/>
    <mergeCell ref="G17:K17"/>
    <mergeCell ref="P39:Q39"/>
    <mergeCell ref="P35:Q35"/>
    <mergeCell ref="P31:Q31"/>
    <mergeCell ref="P32:Q32"/>
    <mergeCell ref="P29:Q29"/>
    <mergeCell ref="P30:Q30"/>
    <mergeCell ref="P18:Q18"/>
    <mergeCell ref="P16:Q16"/>
    <mergeCell ref="P34:Q34"/>
    <mergeCell ref="P33:Q33"/>
    <mergeCell ref="P23:Q23"/>
    <mergeCell ref="P22:Q22"/>
    <mergeCell ref="P21:Q21"/>
    <mergeCell ref="P38:Q38"/>
    <mergeCell ref="G14:J14"/>
    <mergeCell ref="G26:K26"/>
    <mergeCell ref="G25:K25"/>
    <mergeCell ref="C33:F33"/>
    <mergeCell ref="G31:K31"/>
    <mergeCell ref="M51:P51"/>
    <mergeCell ref="P48:R48"/>
    <mergeCell ref="C50:E50"/>
    <mergeCell ref="F50:G50"/>
    <mergeCell ref="H50:K50"/>
    <mergeCell ref="M50:P50"/>
    <mergeCell ref="Q50:R51"/>
    <mergeCell ref="C51:E51"/>
    <mergeCell ref="F51:G51"/>
    <mergeCell ref="H51:K51"/>
    <mergeCell ref="L35:L48"/>
    <mergeCell ref="B37:C37"/>
    <mergeCell ref="D37:J37"/>
    <mergeCell ref="B39:K39"/>
    <mergeCell ref="B40:C40"/>
    <mergeCell ref="D40:J40"/>
    <mergeCell ref="D42:K42"/>
    <mergeCell ref="K43:K44"/>
    <mergeCell ref="D43:J44"/>
    <mergeCell ref="B43:C44"/>
    <mergeCell ref="P45:Q45"/>
    <mergeCell ref="P44:Q44"/>
    <mergeCell ref="P36:Q36"/>
    <mergeCell ref="P42:Q42"/>
    <mergeCell ref="V45:X45"/>
    <mergeCell ref="Z48:AB48"/>
    <mergeCell ref="B42:C42"/>
    <mergeCell ref="C31:F31"/>
    <mergeCell ref="C32:F32"/>
    <mergeCell ref="B41:C41"/>
    <mergeCell ref="P26:Q26"/>
    <mergeCell ref="P27:Q27"/>
    <mergeCell ref="C28:F28"/>
    <mergeCell ref="C26:F26"/>
    <mergeCell ref="P40:Q40"/>
    <mergeCell ref="B36:K36"/>
    <mergeCell ref="P47:Q47"/>
    <mergeCell ref="P46:Q46"/>
    <mergeCell ref="B34:J34"/>
    <mergeCell ref="K34:L34"/>
    <mergeCell ref="B38:C38"/>
    <mergeCell ref="D41:J41"/>
    <mergeCell ref="B46:K47"/>
    <mergeCell ref="B45:K45"/>
    <mergeCell ref="D38:J38"/>
    <mergeCell ref="B35:K35"/>
    <mergeCell ref="P41:Q41"/>
    <mergeCell ref="P37:Q37"/>
    <mergeCell ref="K58:O58"/>
    <mergeCell ref="G21:K21"/>
    <mergeCell ref="B16:L16"/>
    <mergeCell ref="B9:L9"/>
    <mergeCell ref="O53:Q53"/>
    <mergeCell ref="B53:K53"/>
    <mergeCell ref="O56:Q56"/>
    <mergeCell ref="C10:F10"/>
    <mergeCell ref="G11:J11"/>
    <mergeCell ref="C21:F21"/>
    <mergeCell ref="C18:F18"/>
    <mergeCell ref="C17:F17"/>
    <mergeCell ref="B48:J48"/>
    <mergeCell ref="P17:Q17"/>
    <mergeCell ref="P15:Q15"/>
    <mergeCell ref="P14:Q14"/>
    <mergeCell ref="P20:Q20"/>
    <mergeCell ref="P19:Q19"/>
    <mergeCell ref="P25:Q25"/>
    <mergeCell ref="P24:Q24"/>
    <mergeCell ref="P28:Q28"/>
    <mergeCell ref="M48:O48"/>
    <mergeCell ref="G18:K18"/>
    <mergeCell ref="C14:F14"/>
    <mergeCell ref="C15:F15"/>
    <mergeCell ref="G15:J15"/>
    <mergeCell ref="C12:F12"/>
    <mergeCell ref="G12:J12"/>
    <mergeCell ref="G32:K32"/>
    <mergeCell ref="G33:K33"/>
    <mergeCell ref="C27:F27"/>
    <mergeCell ref="G28:K28"/>
    <mergeCell ref="G27:J27"/>
    <mergeCell ref="B29:L29"/>
    <mergeCell ref="C30:F30"/>
    <mergeCell ref="G30:K30"/>
    <mergeCell ref="C19:F19"/>
    <mergeCell ref="C20:F20"/>
    <mergeCell ref="C24:F24"/>
    <mergeCell ref="C25:F25"/>
    <mergeCell ref="G20:K20"/>
  </mergeCells>
  <pageMargins left="7.95717592592593E-2" right="4.3402777777777797E-2" top="0.11029411764705882" bottom="0.17156862745098039" header="0.3" footer="0.3"/>
  <pageSetup paperSize="14" orientation="portrait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Spinner 3">
              <controlPr defaultSize="0" autoPict="0">
                <anchor moveWithCells="1" sizeWithCells="1">
                  <from>
                    <xdr:col>21</xdr:col>
                    <xdr:colOff>31750</xdr:colOff>
                    <xdr:row>6</xdr:row>
                    <xdr:rowOff>0</xdr:rowOff>
                  </from>
                  <to>
                    <xdr:col>21</xdr:col>
                    <xdr:colOff>603250</xdr:colOff>
                    <xdr:row>7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5" name="Drop Down 8">
              <controlPr defaultSize="0" autoLine="0" autoPict="0">
                <anchor moveWithCells="1">
                  <from>
                    <xdr:col>22</xdr:col>
                    <xdr:colOff>50800</xdr:colOff>
                    <xdr:row>6</xdr:row>
                    <xdr:rowOff>12700</xdr:rowOff>
                  </from>
                  <to>
                    <xdr:col>24</xdr:col>
                    <xdr:colOff>146050</xdr:colOff>
                    <xdr:row>7</xdr:row>
                    <xdr:rowOff>88900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6" name="Drop Down 9">
              <controlPr defaultSize="0" autoLine="0" autoPict="0">
                <anchor moveWithCells="1">
                  <from>
                    <xdr:col>22</xdr:col>
                    <xdr:colOff>76200</xdr:colOff>
                    <xdr:row>9</xdr:row>
                    <xdr:rowOff>12700</xdr:rowOff>
                  </from>
                  <to>
                    <xdr:col>24</xdr:col>
                    <xdr:colOff>165100</xdr:colOff>
                    <xdr:row>10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7" name="Drop Down 15">
              <controlPr defaultSize="0" autoLine="0" autoPict="0">
                <anchor moveWithCells="1">
                  <from>
                    <xdr:col>22</xdr:col>
                    <xdr:colOff>76200</xdr:colOff>
                    <xdr:row>11</xdr:row>
                    <xdr:rowOff>50800</xdr:rowOff>
                  </from>
                  <to>
                    <xdr:col>24</xdr:col>
                    <xdr:colOff>165100</xdr:colOff>
                    <xdr:row>13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8" name="Button 16">
              <controlPr defaultSize="0" print="0" autoFill="0" autoPict="0" macro="[0]!Button16_Click">
                <anchor moveWithCells="1" sizeWithCells="1">
                  <from>
                    <xdr:col>20</xdr:col>
                    <xdr:colOff>31750</xdr:colOff>
                    <xdr:row>14</xdr:row>
                    <xdr:rowOff>12700</xdr:rowOff>
                  </from>
                  <to>
                    <xdr:col>21</xdr:col>
                    <xdr:colOff>584200</xdr:colOff>
                    <xdr:row>16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9" name="Button 18">
              <controlPr defaultSize="0" print="0" autoFill="0" autoPict="0" macro="[0]!Button18_Click">
                <anchor moveWithCells="1" sizeWithCells="1">
                  <from>
                    <xdr:col>22</xdr:col>
                    <xdr:colOff>812800</xdr:colOff>
                    <xdr:row>14</xdr:row>
                    <xdr:rowOff>12700</xdr:rowOff>
                  </from>
                  <to>
                    <xdr:col>24</xdr:col>
                    <xdr:colOff>152400</xdr:colOff>
                    <xdr:row>16</xdr:row>
                    <xdr:rowOff>12700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G51"/>
  <sheetViews>
    <sheetView view="pageLayout" zoomScale="60" zoomScaleNormal="100" zoomScalePageLayoutView="60" workbookViewId="0">
      <selection activeCell="F10" sqref="F10"/>
    </sheetView>
  </sheetViews>
  <sheetFormatPr defaultRowHeight="14.5" x14ac:dyDescent="0.35"/>
  <cols>
    <col min="1" max="1" width="5.26953125" customWidth="1"/>
    <col min="2" max="2" width="30.54296875" style="104" customWidth="1"/>
    <col min="4" max="4" width="11.26953125" bestFit="1" customWidth="1"/>
    <col min="5" max="5" width="13.81640625" style="5" bestFit="1" customWidth="1"/>
    <col min="6" max="6" width="9.1796875" style="5" bestFit="1" customWidth="1"/>
    <col min="7" max="7" width="10.7265625" bestFit="1" customWidth="1"/>
  </cols>
  <sheetData>
    <row r="1" spans="1:7" ht="17.5" x14ac:dyDescent="0.35">
      <c r="A1" s="275" t="s">
        <v>173</v>
      </c>
      <c r="B1" s="275"/>
      <c r="C1" s="275"/>
      <c r="D1" s="275"/>
      <c r="E1" s="275"/>
      <c r="F1" s="275"/>
      <c r="G1" s="275"/>
    </row>
    <row r="2" spans="1:7" ht="6" customHeight="1" x14ac:dyDescent="0.35">
      <c r="A2" s="98"/>
      <c r="B2" s="102"/>
      <c r="C2" s="98"/>
      <c r="D2" s="98"/>
      <c r="E2" s="98"/>
      <c r="F2" s="98"/>
      <c r="G2" s="98"/>
    </row>
    <row r="3" spans="1:7" ht="17.5" x14ac:dyDescent="0.35">
      <c r="A3" s="276" t="str">
        <f>Biodata!C4</f>
        <v>الخامس ب للبنين</v>
      </c>
      <c r="B3" s="276"/>
      <c r="C3" s="276"/>
      <c r="D3" s="276"/>
      <c r="E3" s="276"/>
      <c r="F3" s="276"/>
      <c r="G3" s="276"/>
    </row>
    <row r="5" spans="1:7" ht="22" customHeight="1" x14ac:dyDescent="0.35">
      <c r="A5" s="103" t="s">
        <v>76</v>
      </c>
      <c r="B5" s="103" t="s">
        <v>168</v>
      </c>
      <c r="C5" s="103" t="s">
        <v>54</v>
      </c>
      <c r="D5" s="103" t="s">
        <v>78</v>
      </c>
      <c r="E5" s="103" t="s">
        <v>171</v>
      </c>
      <c r="F5" s="103" t="s">
        <v>172</v>
      </c>
      <c r="G5" s="103" t="s">
        <v>170</v>
      </c>
    </row>
    <row r="6" spans="1:7" ht="18" customHeight="1" x14ac:dyDescent="0.35">
      <c r="A6" s="6">
        <v>1</v>
      </c>
      <c r="B6" s="107" t="str">
        <f>'Data Siswa'!B2</f>
        <v>ADAM RIYANTO</v>
      </c>
      <c r="C6" s="6" t="str">
        <f>'Data Siswa'!C2</f>
        <v>345</v>
      </c>
      <c r="D6" s="7">
        <f>'Nilai Syafahi'!W4</f>
        <v>0</v>
      </c>
      <c r="E6" s="7" t="e">
        <f>'Nilai Syafahi'!X4</f>
        <v>#DIV/0!</v>
      </c>
      <c r="F6" s="7">
        <f ca="1">'Nilai Syafahi'!Y4</f>
        <v>1</v>
      </c>
      <c r="G6" s="7" t="str">
        <f>'Nilai Syafahi'!Z4</f>
        <v>-</v>
      </c>
    </row>
    <row r="7" spans="1:7" ht="18" customHeight="1" x14ac:dyDescent="0.35">
      <c r="A7" s="6">
        <v>2</v>
      </c>
      <c r="B7" s="107" t="str">
        <f>'Data Siswa'!B3</f>
        <v>AHMAD ABDUL JABBAR</v>
      </c>
      <c r="C7" s="6" t="str">
        <f>'Data Siswa'!C3</f>
        <v>346</v>
      </c>
      <c r="D7" s="7">
        <f>'Nilai Syafahi'!W5</f>
        <v>0</v>
      </c>
      <c r="E7" s="7" t="e">
        <f>'Nilai Syafahi'!X5</f>
        <v>#DIV/0!</v>
      </c>
      <c r="F7" s="7">
        <f ca="1">'Nilai Syafahi'!Y5</f>
        <v>1</v>
      </c>
      <c r="G7" s="7" t="str">
        <f>'Nilai Syafahi'!Z5</f>
        <v>-</v>
      </c>
    </row>
    <row r="8" spans="1:7" ht="18" customHeight="1" x14ac:dyDescent="0.35">
      <c r="A8" s="6">
        <v>3</v>
      </c>
      <c r="B8" s="107" t="str">
        <f>'Data Siswa'!B4</f>
        <v>AHMAD SYAUQI FATTAN</v>
      </c>
      <c r="C8" s="6" t="str">
        <f>'Data Siswa'!C4</f>
        <v>347</v>
      </c>
      <c r="D8" s="7">
        <f>'Nilai Syafahi'!W6</f>
        <v>0</v>
      </c>
      <c r="E8" s="7" t="e">
        <f>'Nilai Syafahi'!X6</f>
        <v>#DIV/0!</v>
      </c>
      <c r="F8" s="7">
        <f ca="1">'Nilai Syafahi'!Y6</f>
        <v>1</v>
      </c>
      <c r="G8" s="7" t="str">
        <f>'Nilai Syafahi'!Z6</f>
        <v>-</v>
      </c>
    </row>
    <row r="9" spans="1:7" ht="18" customHeight="1" x14ac:dyDescent="0.35">
      <c r="A9" s="6">
        <v>4</v>
      </c>
      <c r="B9" s="107" t="str">
        <f>'Data Siswa'!B5</f>
        <v>AL FAHRI ANHAR</v>
      </c>
      <c r="C9" s="6" t="str">
        <f>'Data Siswa'!C5</f>
        <v>348</v>
      </c>
      <c r="D9" s="7">
        <f>'Nilai Syafahi'!W7</f>
        <v>0</v>
      </c>
      <c r="E9" s="7" t="e">
        <f>'Nilai Syafahi'!X7</f>
        <v>#DIV/0!</v>
      </c>
      <c r="F9" s="7">
        <f ca="1">'Nilai Syafahi'!Y7</f>
        <v>1</v>
      </c>
      <c r="G9" s="7" t="str">
        <f>'Nilai Syafahi'!Z7</f>
        <v>-</v>
      </c>
    </row>
    <row r="10" spans="1:7" ht="18" customHeight="1" x14ac:dyDescent="0.35">
      <c r="A10" s="6">
        <v>5</v>
      </c>
      <c r="B10" s="107" t="str">
        <f>'Data Siswa'!B6</f>
        <v>BRILLIAN BANYU ADIGUNA</v>
      </c>
      <c r="C10" s="6" t="str">
        <f>'Data Siswa'!C6</f>
        <v>349</v>
      </c>
      <c r="D10" s="7">
        <f>'Nilai Syafahi'!W8</f>
        <v>0</v>
      </c>
      <c r="E10" s="7" t="e">
        <f>'Nilai Syafahi'!X8</f>
        <v>#DIV/0!</v>
      </c>
      <c r="F10" s="7">
        <f ca="1">'Nilai Syafahi'!Y8</f>
        <v>1</v>
      </c>
      <c r="G10" s="7" t="str">
        <f>'Nilai Syafahi'!Z8</f>
        <v>-</v>
      </c>
    </row>
    <row r="11" spans="1:7" ht="18" customHeight="1" x14ac:dyDescent="0.35">
      <c r="A11" s="6">
        <v>6</v>
      </c>
      <c r="B11" s="107" t="str">
        <f>'Data Siswa'!B7</f>
        <v>DAFFA AL FATAH</v>
      </c>
      <c r="C11" s="6" t="str">
        <f>'Data Siswa'!C7</f>
        <v>350</v>
      </c>
      <c r="D11" s="7">
        <f>'Nilai Syafahi'!W9</f>
        <v>0</v>
      </c>
      <c r="E11" s="7" t="e">
        <f>'Nilai Syafahi'!X9</f>
        <v>#DIV/0!</v>
      </c>
      <c r="F11" s="7">
        <f ca="1">'Nilai Syafahi'!Y9</f>
        <v>1</v>
      </c>
      <c r="G11" s="7" t="str">
        <f>'Nilai Syafahi'!Z9</f>
        <v>-</v>
      </c>
    </row>
    <row r="12" spans="1:7" ht="18" customHeight="1" x14ac:dyDescent="0.35">
      <c r="A12" s="6">
        <v>7</v>
      </c>
      <c r="B12" s="107" t="str">
        <f>'Data Siswa'!B8</f>
        <v>DAFFA HAFIZH ROZAN</v>
      </c>
      <c r="C12" s="6" t="str">
        <f>'Data Siswa'!C8</f>
        <v>351</v>
      </c>
      <c r="D12" s="7">
        <f>'Nilai Syafahi'!W10</f>
        <v>0</v>
      </c>
      <c r="E12" s="7" t="e">
        <f>'Nilai Syafahi'!X10</f>
        <v>#DIV/0!</v>
      </c>
      <c r="F12" s="7">
        <f ca="1">'Nilai Syafahi'!Y10</f>
        <v>1</v>
      </c>
      <c r="G12" s="7" t="str">
        <f>'Nilai Syafahi'!Z10</f>
        <v>-</v>
      </c>
    </row>
    <row r="13" spans="1:7" ht="18" customHeight="1" x14ac:dyDescent="0.35">
      <c r="A13" s="6">
        <v>8</v>
      </c>
      <c r="B13" s="107" t="str">
        <f>'Data Siswa'!B9</f>
        <v>DESTA HAYA MUFIDZAR</v>
      </c>
      <c r="C13" s="6" t="str">
        <f>'Data Siswa'!C9</f>
        <v>352</v>
      </c>
      <c r="D13" s="7">
        <f>'Nilai Syafahi'!W11</f>
        <v>0</v>
      </c>
      <c r="E13" s="7" t="e">
        <f>'Nilai Syafahi'!X11</f>
        <v>#DIV/0!</v>
      </c>
      <c r="F13" s="7">
        <f ca="1">'Nilai Syafahi'!Y11</f>
        <v>1</v>
      </c>
      <c r="G13" s="7" t="str">
        <f>'Nilai Syafahi'!Z11</f>
        <v>-</v>
      </c>
    </row>
    <row r="14" spans="1:7" ht="18" customHeight="1" x14ac:dyDescent="0.35">
      <c r="A14" s="6">
        <v>9</v>
      </c>
      <c r="B14" s="107" t="str">
        <f>'Data Siswa'!B10</f>
        <v>IGAN DALF</v>
      </c>
      <c r="C14" s="6" t="str">
        <f>'Data Siswa'!C10</f>
        <v>353</v>
      </c>
      <c r="D14" s="7">
        <f>'Nilai Syafahi'!W12</f>
        <v>0</v>
      </c>
      <c r="E14" s="7" t="e">
        <f>'Nilai Syafahi'!X12</f>
        <v>#DIV/0!</v>
      </c>
      <c r="F14" s="7">
        <f ca="1">'Nilai Syafahi'!Y12</f>
        <v>1</v>
      </c>
      <c r="G14" s="7" t="str">
        <f>'Nilai Syafahi'!Z12</f>
        <v>-</v>
      </c>
    </row>
    <row r="15" spans="1:7" ht="18" customHeight="1" x14ac:dyDescent="0.35">
      <c r="A15" s="6">
        <v>10</v>
      </c>
      <c r="B15" s="107" t="str">
        <f>'Data Siswa'!B11</f>
        <v>MOCHAMAD ADRIAN AL RAFLI SETIAWAN</v>
      </c>
      <c r="C15" s="6" t="str">
        <f>'Data Siswa'!C11</f>
        <v>354</v>
      </c>
      <c r="D15" s="7">
        <f>'Nilai Syafahi'!W13</f>
        <v>0</v>
      </c>
      <c r="E15" s="7" t="e">
        <f>'Nilai Syafahi'!X13</f>
        <v>#DIV/0!</v>
      </c>
      <c r="F15" s="7">
        <f ca="1">'Nilai Syafahi'!Y13</f>
        <v>1</v>
      </c>
      <c r="G15" s="7" t="str">
        <f>'Nilai Syafahi'!Z13</f>
        <v>-</v>
      </c>
    </row>
    <row r="16" spans="1:7" ht="18" customHeight="1" x14ac:dyDescent="0.35">
      <c r="A16" s="6">
        <v>11</v>
      </c>
      <c r="B16" s="107" t="str">
        <f>'Data Siswa'!B12</f>
        <v>MUHAMAD BAGUS ABDILAH</v>
      </c>
      <c r="C16" s="6" t="str">
        <f>'Data Siswa'!C12</f>
        <v>355</v>
      </c>
      <c r="D16" s="7">
        <f>'Nilai Syafahi'!W14</f>
        <v>0</v>
      </c>
      <c r="E16" s="7" t="e">
        <f>'Nilai Syafahi'!X14</f>
        <v>#DIV/0!</v>
      </c>
      <c r="F16" s="7">
        <f ca="1">'Nilai Syafahi'!Y14</f>
        <v>1</v>
      </c>
      <c r="G16" s="7" t="str">
        <f>'Nilai Syafahi'!Z14</f>
        <v>-</v>
      </c>
    </row>
    <row r="17" spans="1:7" ht="18" customHeight="1" x14ac:dyDescent="0.35">
      <c r="A17" s="6">
        <v>12</v>
      </c>
      <c r="B17" s="107" t="str">
        <f>'Data Siswa'!B13</f>
        <v>MUHAMAD DAFFA FAHREZA</v>
      </c>
      <c r="C17" s="6" t="str">
        <f>'Data Siswa'!C13</f>
        <v>356</v>
      </c>
      <c r="D17" s="7">
        <f>'Nilai Syafahi'!W15</f>
        <v>0</v>
      </c>
      <c r="E17" s="7" t="e">
        <f>'Nilai Syafahi'!X15</f>
        <v>#DIV/0!</v>
      </c>
      <c r="F17" s="7">
        <f ca="1">'Nilai Syafahi'!Y15</f>
        <v>1</v>
      </c>
      <c r="G17" s="7" t="str">
        <f>'Nilai Syafahi'!Z15</f>
        <v>-</v>
      </c>
    </row>
    <row r="18" spans="1:7" ht="18" customHeight="1" x14ac:dyDescent="0.35">
      <c r="A18" s="6">
        <v>13</v>
      </c>
      <c r="B18" s="107" t="str">
        <f>'Data Siswa'!B14</f>
        <v>MUHAMAD DAPA</v>
      </c>
      <c r="C18" s="6" t="str">
        <f>'Data Siswa'!C14</f>
        <v>357</v>
      </c>
      <c r="D18" s="7">
        <f>'Nilai Syafahi'!W16</f>
        <v>0</v>
      </c>
      <c r="E18" s="7" t="e">
        <f>'Nilai Syafahi'!X16</f>
        <v>#DIV/0!</v>
      </c>
      <c r="F18" s="7">
        <f ca="1">'Nilai Syafahi'!Y16</f>
        <v>1</v>
      </c>
      <c r="G18" s="7" t="str">
        <f>'Nilai Syafahi'!Z16</f>
        <v>-</v>
      </c>
    </row>
    <row r="19" spans="1:7" ht="18" customHeight="1" x14ac:dyDescent="0.35">
      <c r="A19" s="6">
        <v>14</v>
      </c>
      <c r="B19" s="107" t="str">
        <f>'Data Siswa'!B15</f>
        <v>MUHAMAD FUAD HANIF AL-HASAN</v>
      </c>
      <c r="C19" s="6" t="str">
        <f>'Data Siswa'!C15</f>
        <v>358</v>
      </c>
      <c r="D19" s="7">
        <f>'Nilai Syafahi'!W17</f>
        <v>0</v>
      </c>
      <c r="E19" s="7" t="e">
        <f>'Nilai Syafahi'!X17</f>
        <v>#DIV/0!</v>
      </c>
      <c r="F19" s="7">
        <f ca="1">'Nilai Syafahi'!Y17</f>
        <v>1</v>
      </c>
      <c r="G19" s="7" t="str">
        <f>'Nilai Syafahi'!Z17</f>
        <v>-</v>
      </c>
    </row>
    <row r="20" spans="1:7" ht="18" customHeight="1" x14ac:dyDescent="0.35">
      <c r="A20" s="6">
        <v>15</v>
      </c>
      <c r="B20" s="107" t="str">
        <f>'Data Siswa'!B16</f>
        <v>MUHAMAD RISQI SAPUTRA</v>
      </c>
      <c r="C20" s="6" t="str">
        <f>'Data Siswa'!C16</f>
        <v>359</v>
      </c>
      <c r="D20" s="7">
        <f>'Nilai Syafahi'!W18</f>
        <v>0</v>
      </c>
      <c r="E20" s="7" t="e">
        <f>'Nilai Syafahi'!X18</f>
        <v>#DIV/0!</v>
      </c>
      <c r="F20" s="7">
        <f ca="1">'Nilai Syafahi'!Y18</f>
        <v>1</v>
      </c>
      <c r="G20" s="7" t="str">
        <f>'Nilai Syafahi'!Z18</f>
        <v>-</v>
      </c>
    </row>
    <row r="21" spans="1:7" ht="18" customHeight="1" x14ac:dyDescent="0.35">
      <c r="A21" s="6">
        <v>16</v>
      </c>
      <c r="B21" s="107" t="str">
        <f>'Data Siswa'!B17</f>
        <v>MUHAMAD RIZKI FEBRIAN</v>
      </c>
      <c r="C21" s="6" t="str">
        <f>'Data Siswa'!C17</f>
        <v>360</v>
      </c>
      <c r="D21" s="7">
        <f>'Nilai Syafahi'!W19</f>
        <v>0</v>
      </c>
      <c r="E21" s="7" t="e">
        <f>'Nilai Syafahi'!X19</f>
        <v>#DIV/0!</v>
      </c>
      <c r="F21" s="7">
        <f ca="1">'Nilai Syafahi'!Y19</f>
        <v>1</v>
      </c>
      <c r="G21" s="7" t="str">
        <f>'Nilai Syafahi'!Z19</f>
        <v>-</v>
      </c>
    </row>
    <row r="22" spans="1:7" ht="18" customHeight="1" x14ac:dyDescent="0.35">
      <c r="A22" s="6">
        <v>17</v>
      </c>
      <c r="B22" s="107" t="str">
        <f>'Data Siswa'!B18</f>
        <v>MUHAMMAD ARIEF ALAMSYAH PULUNGAN</v>
      </c>
      <c r="C22" s="6" t="str">
        <f>'Data Siswa'!C18</f>
        <v>361</v>
      </c>
      <c r="D22" s="7">
        <f>'Nilai Syafahi'!W20</f>
        <v>0</v>
      </c>
      <c r="E22" s="7" t="e">
        <f>'Nilai Syafahi'!X20</f>
        <v>#DIV/0!</v>
      </c>
      <c r="F22" s="7">
        <f ca="1">'Nilai Syafahi'!Y20</f>
        <v>1</v>
      </c>
      <c r="G22" s="7" t="str">
        <f>'Nilai Syafahi'!Z20</f>
        <v>-</v>
      </c>
    </row>
    <row r="23" spans="1:7" ht="18" customHeight="1" x14ac:dyDescent="0.35">
      <c r="A23" s="6">
        <v>18</v>
      </c>
      <c r="B23" s="107" t="str">
        <f>'Data Siswa'!B19</f>
        <v>MUHAMMAD FADLAN RAMADHANA</v>
      </c>
      <c r="C23" s="6" t="str">
        <f>'Data Siswa'!C19</f>
        <v>362</v>
      </c>
      <c r="D23" s="7">
        <f>'Nilai Syafahi'!W21</f>
        <v>0</v>
      </c>
      <c r="E23" s="7" t="e">
        <f>'Nilai Syafahi'!X21</f>
        <v>#DIV/0!</v>
      </c>
      <c r="F23" s="7">
        <f ca="1">'Nilai Syafahi'!Y21</f>
        <v>1</v>
      </c>
      <c r="G23" s="7" t="str">
        <f>'Nilai Syafahi'!Z21</f>
        <v>-</v>
      </c>
    </row>
    <row r="24" spans="1:7" ht="18" customHeight="1" x14ac:dyDescent="0.35">
      <c r="A24" s="6">
        <v>19</v>
      </c>
      <c r="B24" s="107" t="str">
        <f>'Data Siswa'!B20</f>
        <v>MUHAMMAD FARHAN</v>
      </c>
      <c r="C24" s="6" t="str">
        <f>'Data Siswa'!C20</f>
        <v>363</v>
      </c>
      <c r="D24" s="7">
        <f>'Nilai Syafahi'!W22</f>
        <v>0</v>
      </c>
      <c r="E24" s="7" t="e">
        <f>'Nilai Syafahi'!X22</f>
        <v>#DIV/0!</v>
      </c>
      <c r="F24" s="7">
        <f ca="1">'Nilai Syafahi'!Y22</f>
        <v>1</v>
      </c>
      <c r="G24" s="7" t="str">
        <f>'Nilai Syafahi'!Z22</f>
        <v>-</v>
      </c>
    </row>
    <row r="25" spans="1:7" ht="18" customHeight="1" x14ac:dyDescent="0.35">
      <c r="A25" s="6">
        <v>20</v>
      </c>
      <c r="B25" s="107" t="str">
        <f>'Data Siswa'!B21</f>
        <v>NURIL ANWAR AL FATHAN</v>
      </c>
      <c r="C25" s="6" t="str">
        <f>'Data Siswa'!C21</f>
        <v>364</v>
      </c>
      <c r="D25" s="7">
        <f>'Nilai Syafahi'!W23</f>
        <v>0</v>
      </c>
      <c r="E25" s="7" t="e">
        <f>'Nilai Syafahi'!X23</f>
        <v>#DIV/0!</v>
      </c>
      <c r="F25" s="7">
        <f ca="1">'Nilai Syafahi'!Y23</f>
        <v>1</v>
      </c>
      <c r="G25" s="7" t="str">
        <f>'Nilai Syafahi'!Z23</f>
        <v>-</v>
      </c>
    </row>
    <row r="26" spans="1:7" ht="18" customHeight="1" x14ac:dyDescent="0.35">
      <c r="A26" s="6">
        <v>21</v>
      </c>
      <c r="B26" s="107" t="str">
        <f>'Data Siswa'!B22</f>
        <v>RIYADI HASAN</v>
      </c>
      <c r="C26" s="6" t="str">
        <f>'Data Siswa'!C22</f>
        <v>365</v>
      </c>
      <c r="D26" s="7">
        <f>'Nilai Syafahi'!W24</f>
        <v>0</v>
      </c>
      <c r="E26" s="7" t="e">
        <f>'Nilai Syafahi'!X24</f>
        <v>#DIV/0!</v>
      </c>
      <c r="F26" s="7">
        <f ca="1">'Nilai Syafahi'!Y24</f>
        <v>1</v>
      </c>
      <c r="G26" s="7" t="str">
        <f>'Nilai Syafahi'!Z24</f>
        <v>-</v>
      </c>
    </row>
    <row r="27" spans="1:7" ht="18" customHeight="1" x14ac:dyDescent="0.35">
      <c r="A27" s="6">
        <v>22</v>
      </c>
      <c r="B27" s="107" t="str">
        <f>'Data Siswa'!B23</f>
        <v>RIZKY FAJARUDIN NUR PRATAMA</v>
      </c>
      <c r="C27" s="6" t="str">
        <f>'Data Siswa'!C23</f>
        <v>366</v>
      </c>
      <c r="D27" s="7">
        <f>'Nilai Syafahi'!W25</f>
        <v>0</v>
      </c>
      <c r="E27" s="7" t="e">
        <f>'Nilai Syafahi'!X25</f>
        <v>#DIV/0!</v>
      </c>
      <c r="F27" s="7">
        <f ca="1">'Nilai Syafahi'!Y25</f>
        <v>1</v>
      </c>
      <c r="G27" s="7" t="str">
        <f>'Nilai Syafahi'!Z25</f>
        <v>-</v>
      </c>
    </row>
    <row r="28" spans="1:7" ht="18" customHeight="1" x14ac:dyDescent="0.35">
      <c r="A28" s="6">
        <v>23</v>
      </c>
      <c r="B28" s="107" t="str">
        <f>'Data Siswa'!B24</f>
        <v>SUBHI</v>
      </c>
      <c r="C28" s="6" t="str">
        <f>'Data Siswa'!C24</f>
        <v>367</v>
      </c>
      <c r="D28" s="7">
        <f>'Nilai Syafahi'!W26</f>
        <v>0</v>
      </c>
      <c r="E28" s="7" t="e">
        <f>'Nilai Syafahi'!X26</f>
        <v>#DIV/0!</v>
      </c>
      <c r="F28" s="7">
        <f ca="1">'Nilai Syafahi'!Y26</f>
        <v>1</v>
      </c>
      <c r="G28" s="7" t="str">
        <f>'Nilai Syafahi'!Z26</f>
        <v>-</v>
      </c>
    </row>
    <row r="29" spans="1:7" ht="18" customHeight="1" x14ac:dyDescent="0.35">
      <c r="A29" s="6">
        <v>24</v>
      </c>
      <c r="B29" s="107" t="str">
        <f>'Data Siswa'!B25</f>
        <v>WAHYU NOOR SAKTI</v>
      </c>
      <c r="C29" s="6" t="str">
        <f>'Data Siswa'!C25</f>
        <v>368</v>
      </c>
      <c r="D29" s="7">
        <f>'Nilai Syafahi'!W27</f>
        <v>0</v>
      </c>
      <c r="E29" s="7" t="e">
        <f>'Nilai Syafahi'!X27</f>
        <v>#DIV/0!</v>
      </c>
      <c r="F29" s="7">
        <f ca="1">'Nilai Syafahi'!Y27</f>
        <v>1</v>
      </c>
      <c r="G29" s="7" t="str">
        <f>'Nilai Syafahi'!Z27</f>
        <v>-</v>
      </c>
    </row>
    <row r="30" spans="1:7" ht="18" customHeight="1" x14ac:dyDescent="0.35">
      <c r="A30" s="6">
        <v>25</v>
      </c>
      <c r="B30" s="107">
        <f>'Data Siswa'!B26</f>
        <v>0</v>
      </c>
      <c r="C30" s="6">
        <f>'Data Siswa'!C26</f>
        <v>0</v>
      </c>
      <c r="D30" s="7">
        <f>'Nilai Syafahi'!W28</f>
        <v>0</v>
      </c>
      <c r="E30" s="7" t="e">
        <f>'Nilai Syafahi'!X28</f>
        <v>#DIV/0!</v>
      </c>
      <c r="F30" s="7">
        <f ca="1">'Nilai Syafahi'!Y28</f>
        <v>1</v>
      </c>
      <c r="G30" s="7" t="str">
        <f>'Nilai Syafahi'!Z28</f>
        <v>-</v>
      </c>
    </row>
    <row r="31" spans="1:7" ht="18" customHeight="1" x14ac:dyDescent="0.35">
      <c r="A31" s="6">
        <v>26</v>
      </c>
      <c r="B31" s="107">
        <f>'Data Siswa'!B27</f>
        <v>0</v>
      </c>
      <c r="C31" s="6">
        <f>'Data Siswa'!C27</f>
        <v>0</v>
      </c>
      <c r="D31" s="7">
        <f>'Nilai Syafahi'!W29</f>
        <v>0</v>
      </c>
      <c r="E31" s="7" t="e">
        <f>'Nilai Syafahi'!X29</f>
        <v>#DIV/0!</v>
      </c>
      <c r="F31" s="7">
        <f ca="1">'Nilai Syafahi'!Y29</f>
        <v>1</v>
      </c>
      <c r="G31" s="7" t="str">
        <f>'Nilai Syafahi'!Z29</f>
        <v>-</v>
      </c>
    </row>
    <row r="32" spans="1:7" ht="18" customHeight="1" x14ac:dyDescent="0.35">
      <c r="A32" s="6">
        <v>27</v>
      </c>
      <c r="B32" s="107">
        <f>'Data Siswa'!B28</f>
        <v>0</v>
      </c>
      <c r="C32" s="6">
        <f>'Data Siswa'!C28</f>
        <v>0</v>
      </c>
      <c r="D32" s="7">
        <f>'Nilai Syafahi'!W30</f>
        <v>0</v>
      </c>
      <c r="E32" s="7" t="e">
        <f>'Nilai Syafahi'!X30</f>
        <v>#DIV/0!</v>
      </c>
      <c r="F32" s="7">
        <f ca="1">'Nilai Syafahi'!Y30</f>
        <v>1</v>
      </c>
      <c r="G32" s="7" t="str">
        <f>'Nilai Syafahi'!Z30</f>
        <v>-</v>
      </c>
    </row>
    <row r="33" spans="1:7" ht="18" customHeight="1" x14ac:dyDescent="0.35">
      <c r="A33" s="6">
        <v>28</v>
      </c>
      <c r="B33" s="107">
        <f>'Data Siswa'!B29</f>
        <v>0</v>
      </c>
      <c r="C33" s="6">
        <f>'Data Siswa'!C29</f>
        <v>0</v>
      </c>
      <c r="D33" s="7">
        <f>'Nilai Syafahi'!W31</f>
        <v>0</v>
      </c>
      <c r="E33" s="7" t="e">
        <f>'Nilai Syafahi'!X31</f>
        <v>#DIV/0!</v>
      </c>
      <c r="F33" s="7">
        <f ca="1">'Nilai Syafahi'!Y31</f>
        <v>1</v>
      </c>
      <c r="G33" s="7" t="str">
        <f>'Nilai Syafahi'!Z31</f>
        <v>-</v>
      </c>
    </row>
    <row r="34" spans="1:7" ht="18" customHeight="1" x14ac:dyDescent="0.35">
      <c r="A34" s="6">
        <v>29</v>
      </c>
      <c r="B34" s="107">
        <f>'Data Siswa'!B30</f>
        <v>0</v>
      </c>
      <c r="C34" s="6">
        <f>'Data Siswa'!C30</f>
        <v>0</v>
      </c>
      <c r="D34" s="7">
        <f>'Nilai Syafahi'!W32</f>
        <v>0</v>
      </c>
      <c r="E34" s="7" t="e">
        <f>'Nilai Syafahi'!X32</f>
        <v>#DIV/0!</v>
      </c>
      <c r="F34" s="7">
        <f ca="1">'Nilai Syafahi'!Y32</f>
        <v>1</v>
      </c>
      <c r="G34" s="7" t="str">
        <f>'Nilai Syafahi'!Z32</f>
        <v>-</v>
      </c>
    </row>
    <row r="35" spans="1:7" ht="18" customHeight="1" x14ac:dyDescent="0.35">
      <c r="A35" s="6">
        <v>30</v>
      </c>
      <c r="B35" s="107">
        <f>'Data Siswa'!B31</f>
        <v>0</v>
      </c>
      <c r="C35" s="6">
        <f>'Data Siswa'!C31</f>
        <v>0</v>
      </c>
      <c r="D35" s="7">
        <f>'Nilai Syafahi'!W33</f>
        <v>0</v>
      </c>
      <c r="E35" s="7" t="e">
        <f>'Nilai Syafahi'!X33</f>
        <v>#DIV/0!</v>
      </c>
      <c r="F35" s="7">
        <f ca="1">'Nilai Syafahi'!Y33</f>
        <v>1</v>
      </c>
      <c r="G35" s="7" t="str">
        <f>'Nilai Syafahi'!Z33</f>
        <v>-</v>
      </c>
    </row>
    <row r="36" spans="1:7" ht="18" customHeight="1" x14ac:dyDescent="0.35">
      <c r="A36" s="6">
        <v>31</v>
      </c>
      <c r="B36" s="107">
        <f>'Data Siswa'!B32</f>
        <v>0</v>
      </c>
      <c r="C36" s="6">
        <f>'Data Siswa'!C32</f>
        <v>0</v>
      </c>
      <c r="D36" s="7">
        <f>'Nilai Syafahi'!W34</f>
        <v>0</v>
      </c>
      <c r="E36" s="7" t="e">
        <f>'Nilai Syafahi'!X34</f>
        <v>#DIV/0!</v>
      </c>
      <c r="F36" s="7">
        <f ca="1">'Nilai Syafahi'!Y34</f>
        <v>1</v>
      </c>
      <c r="G36" s="7" t="str">
        <f>'Nilai Syafahi'!Z34</f>
        <v>-</v>
      </c>
    </row>
    <row r="37" spans="1:7" ht="18" customHeight="1" x14ac:dyDescent="0.35">
      <c r="A37" s="6">
        <v>32</v>
      </c>
      <c r="B37" s="107">
        <f>'Data Siswa'!B33</f>
        <v>0</v>
      </c>
      <c r="C37" s="6">
        <f>'Data Siswa'!C33</f>
        <v>0</v>
      </c>
      <c r="D37" s="7">
        <f>'Nilai Syafahi'!W35</f>
        <v>0</v>
      </c>
      <c r="E37" s="7" t="e">
        <f>'Nilai Syafahi'!X35</f>
        <v>#DIV/0!</v>
      </c>
      <c r="F37" s="7">
        <f ca="1">'Nilai Syafahi'!Y35</f>
        <v>1</v>
      </c>
      <c r="G37" s="7" t="str">
        <f>'Nilai Syafahi'!Z35</f>
        <v>-</v>
      </c>
    </row>
    <row r="38" spans="1:7" ht="18" customHeight="1" x14ac:dyDescent="0.35">
      <c r="A38" s="6">
        <v>33</v>
      </c>
      <c r="B38" s="107">
        <f>'Data Siswa'!B34</f>
        <v>0</v>
      </c>
      <c r="C38" s="6">
        <f>'Data Siswa'!C34</f>
        <v>0</v>
      </c>
      <c r="D38" s="7">
        <f>'Nilai Syafahi'!W36</f>
        <v>0</v>
      </c>
      <c r="E38" s="7" t="e">
        <f>'Nilai Syafahi'!X36</f>
        <v>#DIV/0!</v>
      </c>
      <c r="F38" s="7">
        <f ca="1">'Nilai Syafahi'!Y36</f>
        <v>1</v>
      </c>
      <c r="G38" s="7" t="str">
        <f>'Nilai Syafahi'!Z36</f>
        <v>-</v>
      </c>
    </row>
    <row r="39" spans="1:7" ht="18" customHeight="1" x14ac:dyDescent="0.35">
      <c r="A39" s="6">
        <v>34</v>
      </c>
      <c r="B39" s="107">
        <f>'Data Siswa'!B35</f>
        <v>0</v>
      </c>
      <c r="C39" s="6">
        <f>'Data Siswa'!C35</f>
        <v>0</v>
      </c>
      <c r="D39" s="7">
        <f>'Nilai Syafahi'!W37</f>
        <v>0</v>
      </c>
      <c r="E39" s="7" t="e">
        <f>'Nilai Syafahi'!X37</f>
        <v>#DIV/0!</v>
      </c>
      <c r="F39" s="7">
        <f ca="1">'Nilai Syafahi'!Y37</f>
        <v>1</v>
      </c>
      <c r="G39" s="7" t="str">
        <f>'Nilai Syafahi'!Z37</f>
        <v>-</v>
      </c>
    </row>
    <row r="40" spans="1:7" ht="18" customHeight="1" x14ac:dyDescent="0.35">
      <c r="A40" s="6">
        <v>35</v>
      </c>
      <c r="B40" s="107">
        <f>'Data Siswa'!B36</f>
        <v>0</v>
      </c>
      <c r="C40" s="6">
        <f>'Data Siswa'!C36</f>
        <v>0</v>
      </c>
      <c r="D40" s="7">
        <f>'Nilai Syafahi'!W38</f>
        <v>0</v>
      </c>
      <c r="E40" s="7" t="e">
        <f>'Nilai Syafahi'!X38</f>
        <v>#DIV/0!</v>
      </c>
      <c r="F40" s="7">
        <f ca="1">'Nilai Syafahi'!Y38</f>
        <v>1</v>
      </c>
      <c r="G40" s="7" t="str">
        <f>'Nilai Syafahi'!Z38</f>
        <v>-</v>
      </c>
    </row>
    <row r="41" spans="1:7" ht="18" customHeight="1" x14ac:dyDescent="0.35">
      <c r="A41" s="6">
        <v>36</v>
      </c>
      <c r="B41" s="107">
        <f>'Data Siswa'!B37</f>
        <v>0</v>
      </c>
      <c r="C41" s="6">
        <f>'Data Siswa'!C37</f>
        <v>0</v>
      </c>
      <c r="D41" s="7">
        <f>'Nilai Syafahi'!W39</f>
        <v>0</v>
      </c>
      <c r="E41" s="7" t="e">
        <f>'Nilai Syafahi'!X39</f>
        <v>#DIV/0!</v>
      </c>
      <c r="F41" s="7">
        <f ca="1">'Nilai Syafahi'!Y39</f>
        <v>1</v>
      </c>
      <c r="G41" s="7" t="str">
        <f>'Nilai Syafahi'!Z39</f>
        <v>-</v>
      </c>
    </row>
    <row r="42" spans="1:7" ht="18" customHeight="1" x14ac:dyDescent="0.35">
      <c r="A42" s="6">
        <v>37</v>
      </c>
      <c r="B42" s="107">
        <f>'Data Siswa'!B38</f>
        <v>0</v>
      </c>
      <c r="C42" s="6">
        <f>'Data Siswa'!C38</f>
        <v>0</v>
      </c>
      <c r="D42" s="7">
        <f>'Nilai Syafahi'!W40</f>
        <v>0</v>
      </c>
      <c r="E42" s="7" t="e">
        <f>'Nilai Syafahi'!X40</f>
        <v>#DIV/0!</v>
      </c>
      <c r="F42" s="7">
        <f ca="1">'Nilai Syafahi'!Y40</f>
        <v>1</v>
      </c>
      <c r="G42" s="7" t="str">
        <f>'Nilai Syafahi'!Z40</f>
        <v>-</v>
      </c>
    </row>
    <row r="43" spans="1:7" ht="18" customHeight="1" x14ac:dyDescent="0.35">
      <c r="A43" s="6">
        <v>38</v>
      </c>
      <c r="B43" s="107">
        <f>'Data Siswa'!B39</f>
        <v>0</v>
      </c>
      <c r="C43" s="6">
        <f>'Data Siswa'!C39</f>
        <v>0</v>
      </c>
      <c r="D43" s="7">
        <f>'Nilai Syafahi'!W41</f>
        <v>0</v>
      </c>
      <c r="E43" s="7" t="e">
        <f>'Nilai Syafahi'!X41</f>
        <v>#DIV/0!</v>
      </c>
      <c r="F43" s="7">
        <f ca="1">'Nilai Syafahi'!Y41</f>
        <v>1</v>
      </c>
      <c r="G43" s="7" t="str">
        <f>'Nilai Syafahi'!Z41</f>
        <v>-</v>
      </c>
    </row>
    <row r="44" spans="1:7" ht="18" customHeight="1" x14ac:dyDescent="0.35">
      <c r="A44" s="6">
        <v>39</v>
      </c>
      <c r="B44" s="107">
        <f>'Data Siswa'!B40</f>
        <v>0</v>
      </c>
      <c r="C44" s="6">
        <f>'Data Siswa'!C40</f>
        <v>0</v>
      </c>
      <c r="D44" s="7">
        <f>'Nilai Syafahi'!W42</f>
        <v>0</v>
      </c>
      <c r="E44" s="7" t="e">
        <f>'Nilai Syafahi'!X42</f>
        <v>#DIV/0!</v>
      </c>
      <c r="F44" s="7">
        <f ca="1">'Nilai Syafahi'!Y42</f>
        <v>1</v>
      </c>
      <c r="G44" s="7" t="str">
        <f>'Nilai Syafahi'!Z42</f>
        <v>-</v>
      </c>
    </row>
    <row r="45" spans="1:7" ht="18" customHeight="1" x14ac:dyDescent="0.35">
      <c r="A45" s="6">
        <v>40</v>
      </c>
      <c r="B45" s="107">
        <f>'Data Siswa'!B41</f>
        <v>0</v>
      </c>
      <c r="C45" s="6">
        <f>'Data Siswa'!C41</f>
        <v>0</v>
      </c>
      <c r="D45" s="7">
        <f>'Nilai Syafahi'!W43</f>
        <v>0</v>
      </c>
      <c r="E45" s="7" t="e">
        <f>'Nilai Syafahi'!X43</f>
        <v>#DIV/0!</v>
      </c>
      <c r="F45" s="7">
        <f ca="1">'Nilai Syafahi'!Y43</f>
        <v>1</v>
      </c>
      <c r="G45" s="7" t="str">
        <f>'Nilai Syafahi'!Z43</f>
        <v>-</v>
      </c>
    </row>
    <row r="47" spans="1:7" ht="18.5" x14ac:dyDescent="0.45">
      <c r="D47" s="105"/>
      <c r="E47" s="277" t="s">
        <v>163</v>
      </c>
      <c r="F47" s="277"/>
      <c r="G47" s="277"/>
    </row>
    <row r="48" spans="1:7" ht="18.5" x14ac:dyDescent="0.45">
      <c r="D48" s="105"/>
      <c r="E48" s="106"/>
      <c r="F48" s="106"/>
    </row>
    <row r="49" spans="4:7" ht="18.5" x14ac:dyDescent="0.45">
      <c r="D49" s="105"/>
      <c r="E49" s="106"/>
      <c r="F49" s="106"/>
    </row>
    <row r="50" spans="4:7" ht="18.5" x14ac:dyDescent="0.45">
      <c r="D50" s="105"/>
      <c r="E50" s="278">
        <f>Biodata!C19</f>
        <v>0</v>
      </c>
      <c r="F50" s="278"/>
      <c r="G50" s="278"/>
    </row>
    <row r="51" spans="4:7" ht="14.5" customHeight="1" x14ac:dyDescent="0.35"/>
  </sheetData>
  <autoFilter ref="B5:G45" xr:uid="{00000000-0001-0000-0700-000000000000}"/>
  <mergeCells count="4">
    <mergeCell ref="A1:G1"/>
    <mergeCell ref="A3:G3"/>
    <mergeCell ref="E47:G47"/>
    <mergeCell ref="E50:G50"/>
  </mergeCells>
  <pageMargins left="0.7" right="0.7" top="0.31179138321995498" bottom="0.225694444444444" header="0.3" footer="0.3"/>
  <pageSetup paperSize="14" orientation="portrait" r:id="rId1"/>
  <legacyDrawingHF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5"/>
  <dimension ref="A1:B93"/>
  <sheetViews>
    <sheetView topLeftCell="A83" zoomScale="150" workbookViewId="0">
      <selection activeCell="C7" sqref="C7"/>
    </sheetView>
  </sheetViews>
  <sheetFormatPr defaultRowHeight="14.5" x14ac:dyDescent="0.35"/>
  <cols>
    <col min="2" max="2" width="27.7265625" customWidth="1"/>
  </cols>
  <sheetData>
    <row r="1" spans="1:2" x14ac:dyDescent="0.35">
      <c r="A1" s="2"/>
      <c r="B1" s="2"/>
    </row>
    <row r="2" spans="1:2" x14ac:dyDescent="0.35">
      <c r="A2" s="4">
        <v>0</v>
      </c>
      <c r="B2" s="2" t="s">
        <v>97</v>
      </c>
    </row>
    <row r="3" spans="1:2" x14ac:dyDescent="0.35">
      <c r="A3" s="4">
        <v>1</v>
      </c>
      <c r="B3" s="2" t="s">
        <v>270</v>
      </c>
    </row>
    <row r="4" spans="1:2" x14ac:dyDescent="0.35">
      <c r="A4" s="4">
        <v>1.1000000000000001</v>
      </c>
      <c r="B4" s="2" t="s">
        <v>271</v>
      </c>
    </row>
    <row r="5" spans="1:2" x14ac:dyDescent="0.35">
      <c r="A5" s="4">
        <v>1.2</v>
      </c>
      <c r="B5" s="2" t="s">
        <v>279</v>
      </c>
    </row>
    <row r="6" spans="1:2" x14ac:dyDescent="0.35">
      <c r="A6" s="4">
        <v>1.3</v>
      </c>
      <c r="B6" s="2" t="s">
        <v>272</v>
      </c>
    </row>
    <row r="7" spans="1:2" x14ac:dyDescent="0.35">
      <c r="A7" s="4">
        <v>1.4</v>
      </c>
      <c r="B7" s="2" t="s">
        <v>273</v>
      </c>
    </row>
    <row r="8" spans="1:2" x14ac:dyDescent="0.35">
      <c r="A8" s="4">
        <v>1.5</v>
      </c>
      <c r="B8" s="2" t="s">
        <v>274</v>
      </c>
    </row>
    <row r="9" spans="1:2" x14ac:dyDescent="0.35">
      <c r="A9" s="4">
        <v>1.6</v>
      </c>
      <c r="B9" s="2" t="s">
        <v>275</v>
      </c>
    </row>
    <row r="10" spans="1:2" x14ac:dyDescent="0.35">
      <c r="A10" s="4">
        <v>1.7</v>
      </c>
      <c r="B10" s="2" t="s">
        <v>276</v>
      </c>
    </row>
    <row r="11" spans="1:2" x14ac:dyDescent="0.35">
      <c r="A11" s="4">
        <v>1.8</v>
      </c>
      <c r="B11" s="2" t="s">
        <v>277</v>
      </c>
    </row>
    <row r="12" spans="1:2" x14ac:dyDescent="0.35">
      <c r="A12" s="4">
        <v>1.9</v>
      </c>
      <c r="B12" s="2" t="s">
        <v>278</v>
      </c>
    </row>
    <row r="13" spans="1:2" x14ac:dyDescent="0.35">
      <c r="A13" s="4">
        <v>2</v>
      </c>
      <c r="B13" s="2" t="s">
        <v>185</v>
      </c>
    </row>
    <row r="14" spans="1:2" x14ac:dyDescent="0.35">
      <c r="A14" s="4">
        <v>2.1</v>
      </c>
      <c r="B14" s="2" t="s">
        <v>186</v>
      </c>
    </row>
    <row r="15" spans="1:2" x14ac:dyDescent="0.35">
      <c r="A15" s="4">
        <v>2.2000000000000002</v>
      </c>
      <c r="B15" s="2" t="s">
        <v>187</v>
      </c>
    </row>
    <row r="16" spans="1:2" x14ac:dyDescent="0.35">
      <c r="A16" s="4">
        <v>2.2999999999999998</v>
      </c>
      <c r="B16" s="2" t="s">
        <v>188</v>
      </c>
    </row>
    <row r="17" spans="1:2" x14ac:dyDescent="0.35">
      <c r="A17" s="4">
        <v>2.4</v>
      </c>
      <c r="B17" s="2" t="s">
        <v>189</v>
      </c>
    </row>
    <row r="18" spans="1:2" x14ac:dyDescent="0.35">
      <c r="A18" s="4">
        <v>2.5</v>
      </c>
      <c r="B18" s="2" t="s">
        <v>190</v>
      </c>
    </row>
    <row r="19" spans="1:2" x14ac:dyDescent="0.35">
      <c r="A19" s="4">
        <v>2.6</v>
      </c>
      <c r="B19" s="2" t="s">
        <v>191</v>
      </c>
    </row>
    <row r="20" spans="1:2" x14ac:dyDescent="0.35">
      <c r="A20" s="4">
        <v>2.7</v>
      </c>
      <c r="B20" s="2" t="s">
        <v>192</v>
      </c>
    </row>
    <row r="21" spans="1:2" x14ac:dyDescent="0.35">
      <c r="A21" s="4">
        <v>2.8</v>
      </c>
      <c r="B21" s="2" t="s">
        <v>193</v>
      </c>
    </row>
    <row r="22" spans="1:2" x14ac:dyDescent="0.35">
      <c r="A22" s="4">
        <v>2.9</v>
      </c>
      <c r="B22" s="2" t="s">
        <v>194</v>
      </c>
    </row>
    <row r="23" spans="1:2" x14ac:dyDescent="0.35">
      <c r="A23" s="4">
        <v>3</v>
      </c>
      <c r="B23" s="2" t="s">
        <v>195</v>
      </c>
    </row>
    <row r="24" spans="1:2" x14ac:dyDescent="0.35">
      <c r="A24" s="4">
        <v>3.1</v>
      </c>
      <c r="B24" s="2" t="s">
        <v>196</v>
      </c>
    </row>
    <row r="25" spans="1:2" x14ac:dyDescent="0.35">
      <c r="A25" s="4">
        <v>3.2</v>
      </c>
      <c r="B25" s="2" t="s">
        <v>197</v>
      </c>
    </row>
    <row r="26" spans="1:2" x14ac:dyDescent="0.35">
      <c r="A26" s="4">
        <v>3.3</v>
      </c>
      <c r="B26" s="2" t="s">
        <v>198</v>
      </c>
    </row>
    <row r="27" spans="1:2" x14ac:dyDescent="0.35">
      <c r="A27" s="4">
        <v>3.4</v>
      </c>
      <c r="B27" s="2" t="s">
        <v>199</v>
      </c>
    </row>
    <row r="28" spans="1:2" x14ac:dyDescent="0.35">
      <c r="A28" s="4">
        <v>3.5</v>
      </c>
      <c r="B28" s="2" t="s">
        <v>200</v>
      </c>
    </row>
    <row r="29" spans="1:2" x14ac:dyDescent="0.35">
      <c r="A29" s="4">
        <v>3.6</v>
      </c>
      <c r="B29" s="2" t="s">
        <v>201</v>
      </c>
    </row>
    <row r="30" spans="1:2" x14ac:dyDescent="0.35">
      <c r="A30" s="4">
        <v>3.7</v>
      </c>
      <c r="B30" s="2" t="s">
        <v>202</v>
      </c>
    </row>
    <row r="31" spans="1:2" x14ac:dyDescent="0.35">
      <c r="A31" s="4">
        <v>3.8</v>
      </c>
      <c r="B31" s="2" t="s">
        <v>203</v>
      </c>
    </row>
    <row r="32" spans="1:2" x14ac:dyDescent="0.35">
      <c r="A32" s="4">
        <v>3.9</v>
      </c>
      <c r="B32" s="2" t="s">
        <v>204</v>
      </c>
    </row>
    <row r="33" spans="1:2" x14ac:dyDescent="0.35">
      <c r="A33" s="4">
        <v>4</v>
      </c>
      <c r="B33" s="2" t="s">
        <v>205</v>
      </c>
    </row>
    <row r="34" spans="1:2" x14ac:dyDescent="0.35">
      <c r="A34" s="4">
        <v>4.0999999999999996</v>
      </c>
      <c r="B34" s="2" t="s">
        <v>206</v>
      </c>
    </row>
    <row r="35" spans="1:2" x14ac:dyDescent="0.35">
      <c r="A35" s="4">
        <v>4.2</v>
      </c>
      <c r="B35" s="2" t="s">
        <v>207</v>
      </c>
    </row>
    <row r="36" spans="1:2" x14ac:dyDescent="0.35">
      <c r="A36" s="4">
        <v>4.3</v>
      </c>
      <c r="B36" s="2" t="s">
        <v>208</v>
      </c>
    </row>
    <row r="37" spans="1:2" x14ac:dyDescent="0.35">
      <c r="A37" s="4">
        <v>4.4000000000000004</v>
      </c>
      <c r="B37" s="2" t="s">
        <v>209</v>
      </c>
    </row>
    <row r="38" spans="1:2" x14ac:dyDescent="0.35">
      <c r="A38" s="4">
        <v>4.5</v>
      </c>
      <c r="B38" s="2" t="s">
        <v>210</v>
      </c>
    </row>
    <row r="39" spans="1:2" x14ac:dyDescent="0.35">
      <c r="A39" s="4">
        <v>4.5999999999999996</v>
      </c>
      <c r="B39" s="2" t="s">
        <v>211</v>
      </c>
    </row>
    <row r="40" spans="1:2" x14ac:dyDescent="0.35">
      <c r="A40" s="4">
        <v>4.7</v>
      </c>
      <c r="B40" s="2" t="s">
        <v>212</v>
      </c>
    </row>
    <row r="41" spans="1:2" x14ac:dyDescent="0.35">
      <c r="A41" s="4">
        <v>4.8</v>
      </c>
      <c r="B41" s="2" t="s">
        <v>213</v>
      </c>
    </row>
    <row r="42" spans="1:2" x14ac:dyDescent="0.35">
      <c r="A42" s="4">
        <v>4.9000000000000004</v>
      </c>
      <c r="B42" s="2" t="s">
        <v>214</v>
      </c>
    </row>
    <row r="43" spans="1:2" x14ac:dyDescent="0.35">
      <c r="A43" s="4">
        <v>5</v>
      </c>
      <c r="B43" s="2" t="s">
        <v>215</v>
      </c>
    </row>
    <row r="44" spans="1:2" x14ac:dyDescent="0.35">
      <c r="A44" s="4">
        <v>5.0999999999999996</v>
      </c>
      <c r="B44" s="2" t="s">
        <v>216</v>
      </c>
    </row>
    <row r="45" spans="1:2" x14ac:dyDescent="0.35">
      <c r="A45" s="4">
        <v>5.2</v>
      </c>
      <c r="B45" s="2" t="s">
        <v>217</v>
      </c>
    </row>
    <row r="46" spans="1:2" x14ac:dyDescent="0.35">
      <c r="A46" s="4">
        <v>5.3</v>
      </c>
      <c r="B46" s="2" t="s">
        <v>218</v>
      </c>
    </row>
    <row r="47" spans="1:2" x14ac:dyDescent="0.35">
      <c r="A47" s="4">
        <v>5.4</v>
      </c>
      <c r="B47" s="2" t="s">
        <v>219</v>
      </c>
    </row>
    <row r="48" spans="1:2" x14ac:dyDescent="0.35">
      <c r="A48" s="4">
        <v>5.5</v>
      </c>
      <c r="B48" s="2" t="s">
        <v>220</v>
      </c>
    </row>
    <row r="49" spans="1:2" x14ac:dyDescent="0.35">
      <c r="A49" s="4">
        <v>5.6</v>
      </c>
      <c r="B49" s="2" t="s">
        <v>221</v>
      </c>
    </row>
    <row r="50" spans="1:2" x14ac:dyDescent="0.35">
      <c r="A50" s="4">
        <v>5.7</v>
      </c>
      <c r="B50" s="2" t="s">
        <v>222</v>
      </c>
    </row>
    <row r="51" spans="1:2" x14ac:dyDescent="0.35">
      <c r="A51" s="4">
        <v>5.8</v>
      </c>
      <c r="B51" s="2" t="s">
        <v>223</v>
      </c>
    </row>
    <row r="52" spans="1:2" x14ac:dyDescent="0.35">
      <c r="A52" s="4">
        <v>5.9</v>
      </c>
      <c r="B52" s="2" t="s">
        <v>224</v>
      </c>
    </row>
    <row r="53" spans="1:2" x14ac:dyDescent="0.35">
      <c r="A53" s="4">
        <v>6</v>
      </c>
      <c r="B53" s="2" t="s">
        <v>225</v>
      </c>
    </row>
    <row r="54" spans="1:2" x14ac:dyDescent="0.35">
      <c r="A54" s="4">
        <v>6.1</v>
      </c>
      <c r="B54" s="2" t="s">
        <v>226</v>
      </c>
    </row>
    <row r="55" spans="1:2" x14ac:dyDescent="0.35">
      <c r="A55" s="4">
        <v>6.2</v>
      </c>
      <c r="B55" s="2" t="s">
        <v>227</v>
      </c>
    </row>
    <row r="56" spans="1:2" x14ac:dyDescent="0.35">
      <c r="A56" s="4">
        <v>6.3</v>
      </c>
      <c r="B56" s="2" t="s">
        <v>228</v>
      </c>
    </row>
    <row r="57" spans="1:2" x14ac:dyDescent="0.35">
      <c r="A57" s="4">
        <v>6.4</v>
      </c>
      <c r="B57" s="2" t="s">
        <v>229</v>
      </c>
    </row>
    <row r="58" spans="1:2" x14ac:dyDescent="0.35">
      <c r="A58" s="4">
        <v>6.5</v>
      </c>
      <c r="B58" s="2" t="s">
        <v>230</v>
      </c>
    </row>
    <row r="59" spans="1:2" x14ac:dyDescent="0.35">
      <c r="A59" s="4">
        <v>6.6</v>
      </c>
      <c r="B59" s="2" t="s">
        <v>231</v>
      </c>
    </row>
    <row r="60" spans="1:2" x14ac:dyDescent="0.35">
      <c r="A60" s="4">
        <v>6.7</v>
      </c>
      <c r="B60" s="2" t="s">
        <v>232</v>
      </c>
    </row>
    <row r="61" spans="1:2" x14ac:dyDescent="0.35">
      <c r="A61" s="4">
        <v>6.8</v>
      </c>
      <c r="B61" s="2" t="s">
        <v>233</v>
      </c>
    </row>
    <row r="62" spans="1:2" x14ac:dyDescent="0.35">
      <c r="A62" s="4">
        <v>6.9</v>
      </c>
      <c r="B62" s="2" t="s">
        <v>234</v>
      </c>
    </row>
    <row r="63" spans="1:2" x14ac:dyDescent="0.35">
      <c r="A63" s="4">
        <v>7</v>
      </c>
      <c r="B63" s="2" t="s">
        <v>235</v>
      </c>
    </row>
    <row r="64" spans="1:2" x14ac:dyDescent="0.35">
      <c r="A64" s="4">
        <v>7.1</v>
      </c>
      <c r="B64" s="2" t="s">
        <v>236</v>
      </c>
    </row>
    <row r="65" spans="1:2" x14ac:dyDescent="0.35">
      <c r="A65" s="4">
        <v>7.2</v>
      </c>
      <c r="B65" s="2" t="s">
        <v>237</v>
      </c>
    </row>
    <row r="66" spans="1:2" x14ac:dyDescent="0.35">
      <c r="A66" s="4">
        <v>7.3</v>
      </c>
      <c r="B66" s="2" t="s">
        <v>238</v>
      </c>
    </row>
    <row r="67" spans="1:2" x14ac:dyDescent="0.35">
      <c r="A67" s="4">
        <v>7.4</v>
      </c>
      <c r="B67" s="2" t="s">
        <v>239</v>
      </c>
    </row>
    <row r="68" spans="1:2" x14ac:dyDescent="0.35">
      <c r="A68" s="4">
        <v>7.5</v>
      </c>
      <c r="B68" s="2" t="s">
        <v>240</v>
      </c>
    </row>
    <row r="69" spans="1:2" x14ac:dyDescent="0.35">
      <c r="A69" s="4">
        <v>7.6</v>
      </c>
      <c r="B69" s="2" t="s">
        <v>241</v>
      </c>
    </row>
    <row r="70" spans="1:2" x14ac:dyDescent="0.35">
      <c r="A70" s="4">
        <v>7.7</v>
      </c>
      <c r="B70" s="2" t="s">
        <v>242</v>
      </c>
    </row>
    <row r="71" spans="1:2" x14ac:dyDescent="0.35">
      <c r="A71" s="4">
        <v>7.8</v>
      </c>
      <c r="B71" s="2" t="s">
        <v>243</v>
      </c>
    </row>
    <row r="72" spans="1:2" x14ac:dyDescent="0.35">
      <c r="A72" s="4">
        <v>7.9</v>
      </c>
      <c r="B72" s="2" t="s">
        <v>244</v>
      </c>
    </row>
    <row r="73" spans="1:2" x14ac:dyDescent="0.35">
      <c r="A73" s="4">
        <v>8</v>
      </c>
      <c r="B73" s="2" t="s">
        <v>245</v>
      </c>
    </row>
    <row r="74" spans="1:2" x14ac:dyDescent="0.35">
      <c r="A74" s="4">
        <v>8.1</v>
      </c>
      <c r="B74" s="2" t="s">
        <v>246</v>
      </c>
    </row>
    <row r="75" spans="1:2" x14ac:dyDescent="0.35">
      <c r="A75" s="4">
        <v>8.1999999999999993</v>
      </c>
      <c r="B75" s="2" t="s">
        <v>247</v>
      </c>
    </row>
    <row r="76" spans="1:2" x14ac:dyDescent="0.35">
      <c r="A76" s="4">
        <v>8.3000000000000007</v>
      </c>
      <c r="B76" s="2" t="s">
        <v>248</v>
      </c>
    </row>
    <row r="77" spans="1:2" x14ac:dyDescent="0.35">
      <c r="A77" s="4">
        <v>8.4</v>
      </c>
      <c r="B77" s="2" t="s">
        <v>249</v>
      </c>
    </row>
    <row r="78" spans="1:2" x14ac:dyDescent="0.35">
      <c r="A78" s="4">
        <v>8.5</v>
      </c>
      <c r="B78" s="2" t="s">
        <v>250</v>
      </c>
    </row>
    <row r="79" spans="1:2" x14ac:dyDescent="0.35">
      <c r="A79" s="4">
        <v>8.6</v>
      </c>
      <c r="B79" s="2" t="s">
        <v>251</v>
      </c>
    </row>
    <row r="80" spans="1:2" x14ac:dyDescent="0.35">
      <c r="A80" s="4">
        <v>8.6999999999999993</v>
      </c>
      <c r="B80" s="2" t="s">
        <v>252</v>
      </c>
    </row>
    <row r="81" spans="1:2" x14ac:dyDescent="0.35">
      <c r="A81" s="4">
        <v>8.8000000000000007</v>
      </c>
      <c r="B81" s="2" t="s">
        <v>253</v>
      </c>
    </row>
    <row r="82" spans="1:2" x14ac:dyDescent="0.35">
      <c r="A82" s="4">
        <v>8.9</v>
      </c>
      <c r="B82" s="2" t="s">
        <v>254</v>
      </c>
    </row>
    <row r="83" spans="1:2" x14ac:dyDescent="0.35">
      <c r="A83" s="4">
        <v>9</v>
      </c>
      <c r="B83" s="2" t="s">
        <v>255</v>
      </c>
    </row>
    <row r="84" spans="1:2" x14ac:dyDescent="0.35">
      <c r="A84" s="4">
        <v>9.1</v>
      </c>
      <c r="B84" s="2" t="s">
        <v>256</v>
      </c>
    </row>
    <row r="85" spans="1:2" x14ac:dyDescent="0.35">
      <c r="A85" s="4">
        <v>9.1999999999999993</v>
      </c>
      <c r="B85" s="2" t="s">
        <v>257</v>
      </c>
    </row>
    <row r="86" spans="1:2" x14ac:dyDescent="0.35">
      <c r="A86" s="4">
        <v>9.3000000000000007</v>
      </c>
      <c r="B86" s="2" t="s">
        <v>258</v>
      </c>
    </row>
    <row r="87" spans="1:2" x14ac:dyDescent="0.35">
      <c r="A87" s="4">
        <v>9.3999999999999897</v>
      </c>
      <c r="B87" s="2" t="s">
        <v>259</v>
      </c>
    </row>
    <row r="88" spans="1:2" x14ac:dyDescent="0.35">
      <c r="A88" s="4">
        <v>9.4999999999999893</v>
      </c>
      <c r="B88" s="2" t="s">
        <v>260</v>
      </c>
    </row>
    <row r="89" spans="1:2" x14ac:dyDescent="0.35">
      <c r="A89" s="4">
        <v>9.5999999999999908</v>
      </c>
      <c r="B89" s="2" t="s">
        <v>261</v>
      </c>
    </row>
    <row r="90" spans="1:2" x14ac:dyDescent="0.35">
      <c r="A90" s="4">
        <v>9.6999999999999904</v>
      </c>
      <c r="B90" s="2" t="s">
        <v>262</v>
      </c>
    </row>
    <row r="91" spans="1:2" x14ac:dyDescent="0.35">
      <c r="A91" s="4">
        <v>9.7999999999999901</v>
      </c>
      <c r="B91" s="2" t="s">
        <v>263</v>
      </c>
    </row>
    <row r="92" spans="1:2" x14ac:dyDescent="0.35">
      <c r="A92" s="4">
        <v>9.8999999999999897</v>
      </c>
      <c r="B92" s="2" t="s">
        <v>264</v>
      </c>
    </row>
    <row r="93" spans="1:2" x14ac:dyDescent="0.35">
      <c r="A93" s="4">
        <v>9.9999999999999893</v>
      </c>
      <c r="B93" s="2" t="s">
        <v>265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Lembar kerja</vt:lpstr>
      </vt:variant>
      <vt:variant>
        <vt:i4>9</vt:i4>
      </vt:variant>
      <vt:variant>
        <vt:lpstr>Rentang Bernama</vt:lpstr>
      </vt:variant>
      <vt:variant>
        <vt:i4>3</vt:i4>
      </vt:variant>
    </vt:vector>
  </HeadingPairs>
  <TitlesOfParts>
    <vt:vector size="12" baseType="lpstr">
      <vt:lpstr>Identitas</vt:lpstr>
      <vt:lpstr>Biodata</vt:lpstr>
      <vt:lpstr>Data Siswa</vt:lpstr>
      <vt:lpstr>Nilai Tahriri</vt:lpstr>
      <vt:lpstr>Nilai Syafahi</vt:lpstr>
      <vt:lpstr>Akhlak</vt:lpstr>
      <vt:lpstr>Rapot</vt:lpstr>
      <vt:lpstr>Rekap Nilai</vt:lpstr>
      <vt:lpstr>Sheet1</vt:lpstr>
      <vt:lpstr>nilai</vt:lpstr>
      <vt:lpstr>'Nilai Syafahi'!Print_Area</vt:lpstr>
      <vt:lpstr>Rapot!Print_Area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AUFA</dc:creator>
  <cp:lastModifiedBy>Ridwanrifaldi</cp:lastModifiedBy>
  <cp:lastPrinted>2023-12-02T17:42:33Z</cp:lastPrinted>
  <dcterms:created xsi:type="dcterms:W3CDTF">2019-11-28T05:18:02Z</dcterms:created>
  <dcterms:modified xsi:type="dcterms:W3CDTF">2025-12-11T17:10:16Z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2022-12-01T13:38:01Z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b4090554-f871-4442-9276-4cc81136565e</vt:lpwstr>
  </property>
  <property fmtid="{D5CDD505-2E9C-101B-9397-08002B2CF9AE}" pid="7" name="MSIP_Label_defa4170-0d19-0005-0004-bc88714345d2_ActionId">
    <vt:lpwstr>68af749b-b71c-4c79-a6ac-4ac16f65e518</vt:lpwstr>
  </property>
  <property fmtid="{D5CDD505-2E9C-101B-9397-08002B2CF9AE}" pid="8" name="MSIP_Label_defa4170-0d19-0005-0004-bc88714345d2_ContentBits">
    <vt:lpwstr>0</vt:lpwstr>
  </property>
</Properties>
</file>