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9FAE6F28-DEFD-4AA8-B09F-5D61F7E22ED6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K3" i="1" s="1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<sst xmlns="http://schemas.openxmlformats.org/spreadsheetml/2006/main" count="521" uniqueCount="348">
  <si>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</si>
  <si>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</si>
  <si>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</si>
  <si>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</si>
  <si>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</si>
  <si>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</si>
  <si>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</si>
  <si>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</si>
  <si>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</si>
  <si>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</si>
  <si>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</si>
  <si>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</si>
  <si>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</si>
  <si>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</si>
  <si>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</si>
  <si>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</si>
  <si>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</si>
  <si>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</si>
  <si>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</si>
  <si>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</si>
  <si>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</si>
  <si>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</si>
  <si>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</si>
  <si>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</si>
  <si>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</si>
  <si>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</si>
  <si>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</si>
  <si>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</si>
  <si>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</si>
  <si>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</si>
  <si>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</si>
  <si>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</si>
  <si>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</si>
  <si>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</si>
  <si>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</si>
  <si>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</si>
  <si>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</si>
  <si>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</si>
  <si>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</si>
  <si>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</si>
  <si>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</si>
  <si>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</si>
  <si>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</si>
  <si>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</si>
  <si>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</si>
  <si>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</si>
  <si>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</si>
  <si>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</si>
  <si>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</si>
  <si>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</si>
  <si>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</si>
  <si>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</si>
  <si>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</si>
  <si>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</si>
  <si>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</si>
  <si>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</si>
  <si>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</si>
  <si>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</si>
  <si>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</si>
  <si>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</si>
  <si>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</si>
  <si>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</si>
  <si>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</si>
  <si>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</si>
  <si>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</si>
  <si>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</si>
  <si>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</si>
  <si>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</si>
  <si>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</si>
  <si>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</si>
  <si>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</si>
  <si>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</si>
  <si>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</si>
  <si>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</si>
  <si>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</si>
  <si>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</si>
  <si>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</si>
  <si>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</si>
  <si>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</si>
  <si>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</si>
  <si>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</si>
  <si>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</si>
  <si>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</si>
  <si>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</si>
  <si>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</si>
  <si>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</si>
  <si>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</si>
  <si>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</si>
  <si>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</si>
  <si>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</si>
  <si>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</si>
  <si>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</si>
  <si>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</si>
  <si>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</si>
  <si>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</si>
  <si>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</si>
  <si>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</si>
  <si>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</si>
  <si>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</si>
  <si>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</si>
  <si>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</si>
  <si>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</si>
  <si>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</si>
  <si>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</si>
  <si>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</si>
  <si>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</si>
  <si>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</si>
  <si>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</si>
  <si>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</si>
  <si>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</si>
  <si>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</si>
  <si>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</si>
  <si>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</si>
  <si>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</si>
  <si>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</si>
  <si>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</si>
  <si>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</si>
  <si>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</si>
  <si>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</si>
  <si>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</si>
  <si>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</si>
  <si>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</si>
  <si>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</si>
  <si>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</si>
  <si>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</si>
  <si>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</si>
  <si>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</si>
  <si>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</si>
  <si>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</si>
  <si>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</si>
  <si>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</si>
  <si>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</si>
  <si>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</si>
  <si>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</si>
  <si>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</si>
  <si>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</si>
  <si>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</si>
  <si>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</si>
  <si>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</si>
  <si>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</si>
  <si>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</si>
  <si>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</si>
  <si>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</si>
  <si>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</si>
  <si>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</si>
  <si>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</si>
  <si>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</si>
  <si>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</si>
  <si>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</si>
  <si>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</si>
  <si>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</si>
  <si>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</si>
  <si>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</si>
  <si>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</si>
  <si>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</si>
  <si>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</si>
  <si>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</si>
  <si>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</si>
  <si>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</si>
  <si>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</si>
  <si>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</si>
  <si>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</si>
  <si>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</si>
  <si>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</si>
  <si>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</si>
  <si>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</si>
  <si>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</si>
  <si>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</si>
  <si>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</si>
  <si>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</si>
  <si>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</si>
  <si>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</si>
  <si>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</si>
  <si>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</si>
  <si>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</si>
  <si>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</si>
  <si>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</si>
  <si>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</si>
  <si>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</si>
  <si>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</si>
  <si>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</si>
  <si>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</si>
  <si>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</si>
  <si>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</si>
  <si>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</si>
  <si>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</si>
  <si>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</si>
  <si>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</si>
  <si>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</si>
  <si>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</si>
  <si>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</si>
  <si>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</si>
  <si>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</si>
  <si>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</si>
  <si>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</si>
  <si>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</si>
  <si>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</si>
  <si>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</si>
  <si>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</si>
  <si>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</si>
  <si>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</si>
  <si>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</si>
  <si>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</si>
  <si>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</si>
  <si>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</si>
  <si>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</si>
  <si>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</si>
  <si>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</si>
  <si>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</si>
  <si>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</si>
  <si>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</si>
  <si>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</si>
  <si>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</si>
  <si>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</si>
  <si>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</si>
  <si>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</si>
  <si>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</si>
  <si>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</si>
  <si>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</si>
  <si>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</si>
  <si>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</si>
  <si>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</si>
  <si>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</si>
  <si>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</si>
  <si>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</si>
  <si>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</si>
  <si>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</si>
  <si>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</si>
  <si>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</si>
  <si>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</si>
  <si>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</si>
  <si>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</si>
  <si>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</si>
  <si>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</si>
  <si>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</si>
  <si>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</si>
  <si>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</si>
  <si>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</si>
  <si>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</si>
  <si>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</si>
  <si>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</si>
  <si>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</si>
  <si>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</si>
  <si>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</si>
  <si>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</si>
  <si>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</si>
  <si>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</si>
  <si>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</si>
  <si>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</si>
  <si>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</si>
  <si>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</si>
  <si>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</si>
  <si>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</si>
  <si>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</si>
  <si>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</si>
  <si>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</si>
  <si>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</si>
  <si>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</si>
  <si>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</si>
  <si>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</si>
  <si>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</si>
  <si>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</si>
  <si>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</si>
  <si>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</si>
  <si>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</si>
  <si>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</si>
  <si>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</si>
  <si>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</si>
  <si>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</si>
  <si>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</si>
  <si>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</si>
  <si>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</si>
  <si>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</si>
  <si>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</si>
  <si>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</si>
  <si>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</si>
  <si>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</si>
  <si>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</si>
  <si>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</si>
  <si>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</si>
  <si>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</si>
  <si>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</si>
  <si>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</si>
  <si>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</si>
  <si>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</si>
  <si>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</si>
  <si>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</si>
  <si>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</si>
  <si>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</si>
  <si>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</si>
  <si>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</si>
  <si>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</si>
  <si>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</si>
  <si>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</si>
  <si>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</si>
  <si>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</si>
  <si>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</si>
  <si>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</si>
  <si>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</si>
  <si>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</si>
  <si>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</si>
  <si>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</si>
  <si>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</si>
  <si>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</si>
  <si>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</si>
  <si>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</si>
  <si>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</si>
  <si>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</si>
  <si>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</si>
  <si>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</si>
  <si>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</si>
  <si>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</si>
  <si>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</si>
  <si>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</si>
  <si>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</si>
  <si>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</si>
  <si>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</si>
  <si>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</si>
  <si>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</si>
  <si>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</si>
  <si>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ANGGUN KEYLANI YUNIANA PUTRI</t>
  </si>
  <si>
    <t>ANISA DWI ANTARIKSA</t>
  </si>
  <si>
    <t>AQILA PARAMITHA</t>
  </si>
  <si>
    <t>AULYA FAUZYAH</t>
  </si>
  <si>
    <t>AZZAHRA SALSABILLA PUTRI KHOIRI</t>
  </si>
  <si>
    <t>DANYSA AULIA RAHMA</t>
  </si>
  <si>
    <t>DESWITA MAULIA</t>
  </si>
  <si>
    <t>DINDA CAHYANI RAHMA</t>
  </si>
  <si>
    <t>EFFEULIN MEIDIANA PUTRI</t>
  </si>
  <si>
    <t>ENGGAL FADHILLAH</t>
  </si>
  <si>
    <t>FAIRUZ LATHIFAH</t>
  </si>
  <si>
    <t>LENY DAHLIYANTI</t>
  </si>
  <si>
    <t>MANDA PAUZIAH</t>
  </si>
  <si>
    <t>NAJWA DWI ADINDA</t>
  </si>
  <si>
    <t>NARFA NAILA</t>
  </si>
  <si>
    <t>OLIVIA NUR BAIHAKIM</t>
  </si>
  <si>
    <t>SALWA KAILA ZAHRA</t>
  </si>
  <si>
    <t>SHAREN GIANITA TIFFANY</t>
  </si>
  <si>
    <t>SHEIFA AULIA FIORENTINE</t>
  </si>
  <si>
    <t>SHINA LUBNAYA SHOFA</t>
  </si>
  <si>
    <t>SITI ANNISA RAISYA NABILA</t>
  </si>
  <si>
    <t>SITI AZIZAH</t>
  </si>
  <si>
    <t>SITI NAILA AL KARIMAH</t>
  </si>
  <si>
    <t>SITI FATIMAH</t>
  </si>
  <si>
    <t>SYEFA SAMARA JAMAN</t>
  </si>
  <si>
    <t>UTAMI RESDIYANA</t>
  </si>
  <si>
    <t>VIOSA NUR AZZURA</t>
  </si>
  <si>
    <t>السادس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</si>
</sst>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0" t="s">
        <v>97</v>
      </c>
      <c r="B4" s="20" t="str">
        <f>CONCATENATE(F4," ",E4," ",C4)</f>
        <v>الصف  : السادس ب للبنات</v>
      </c>
      <c r="C4" s="121" t="s">
        <v>347</v>
      </c>
      <c r="D4" s="121"/>
      <c r="E4" s="121" t="s">
        <v>154</v>
      </c>
      <c r="F4" s="58" t="s">
        <v>153</v>
      </c>
      <c r="G4" s="120">
        <v>1</v>
      </c>
    </row>
    <row r="5" spans="1:12" x14ac:dyDescent="0.35">
      <c r="C5" s="121"/>
      <c r="D5" s="121"/>
      <c r="E5" s="121"/>
      <c r="F5" s="57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283</v>
      </c>
      <c r="D7" s="130"/>
      <c r="E7" s="121" t="s">
        <v>154</v>
      </c>
      <c r="F7" s="58" t="s">
        <v>165</v>
      </c>
      <c r="G7" s="120">
        <v>2</v>
      </c>
    </row>
    <row r="8" spans="1:12" ht="21.65" customHeight="1" x14ac:dyDescent="0.35">
      <c r="C8" s="130"/>
      <c r="D8" s="130"/>
      <c r="E8" s="121"/>
      <c r="F8" s="57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2" t="s">
        <v>288</v>
      </c>
      <c r="D10" s="132"/>
      <c r="E10" s="121" t="s">
        <v>154</v>
      </c>
      <c r="F10" s="56" t="s">
        <v>155</v>
      </c>
      <c r="G10" s="120">
        <v>3</v>
      </c>
    </row>
    <row r="11" spans="1:12" ht="26.15" customHeight="1" x14ac:dyDescent="0.35">
      <c r="B11" s="111" t="str">
        <f>CONCATENATE(C10," ","م")</f>
        <v>٢٠٢٥ - ٢٠٢٦ م</v>
      </c>
      <c r="C11" s="131" t="s">
        <v>289</v>
      </c>
      <c r="D11" s="131"/>
      <c r="E11" s="121"/>
      <c r="F11" s="57" t="s">
        <v>157</v>
      </c>
      <c r="G11" s="120"/>
    </row>
    <row r="12" spans="1:12" ht="6.65" customHeight="1" x14ac:dyDescent="0.35">
      <c r="B12" s="111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5">
      <c r="C13" s="123" t="s">
        <v>290</v>
      </c>
      <c r="D13" s="124"/>
      <c r="E13" s="121" t="s">
        <v>154</v>
      </c>
      <c r="F13" s="56" t="s">
        <v>156</v>
      </c>
      <c r="G13" s="120">
        <v>4</v>
      </c>
      <c r="K13" s="54"/>
    </row>
    <row r="14" spans="1:12" ht="22.5" customHeight="1" x14ac:dyDescent="0.35">
      <c r="C14" s="124" t="s">
        <v>291</v>
      </c>
      <c r="D14" s="124"/>
      <c r="E14" s="121"/>
      <c r="F14" s="57" t="s">
        <v>159</v>
      </c>
      <c r="G14" s="120"/>
      <c r="K14" s="54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9" t="s">
        <v>287</v>
      </c>
      <c r="D16" s="129"/>
      <c r="E16" s="121" t="s">
        <v>154</v>
      </c>
      <c r="F16" s="56" t="s">
        <v>161</v>
      </c>
      <c r="G16" s="120">
        <v>5</v>
      </c>
      <c r="K16" s="54"/>
      <c r="L16" s="54"/>
    </row>
    <row r="17" spans="3:12" ht="14.5" customHeight="1" x14ac:dyDescent="0.35">
      <c r="C17" s="129"/>
      <c r="D17" s="129"/>
      <c r="E17" s="121"/>
      <c r="F17" s="57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/>
      <c r="D19" s="118"/>
      <c r="E19" s="121" t="s">
        <v>154</v>
      </c>
      <c r="F19" s="56" t="s">
        <v>162</v>
      </c>
      <c r="G19" s="120">
        <v>6</v>
      </c>
    </row>
    <row r="20" spans="3:12" x14ac:dyDescent="0.35">
      <c r="C20" s="118"/>
      <c r="D20" s="118"/>
      <c r="E20" s="121"/>
      <c r="F20" s="55" t="s">
        <v>164</v>
      </c>
      <c r="G20" s="120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6" sqref="B6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286</v>
      </c>
    </row>
    <row r="2" spans="1:4" ht="18" customHeight="1" x14ac:dyDescent="0.35">
      <c r="A2" s="7">
        <v>1</v>
      </c>
      <c r="B2" s="113" t="s">
        <v>320</v>
      </c>
      <c r="C2" s="114" t="s">
        <v>293</v>
      </c>
      <c r="D2" s="115"/>
    </row>
    <row r="3" spans="1:4" ht="18" customHeight="1" x14ac:dyDescent="0.35">
      <c r="A3" s="7">
        <v>2</v>
      </c>
      <c r="B3" s="113" t="s">
        <v>321</v>
      </c>
      <c r="C3" s="114" t="s">
        <v>294</v>
      </c>
      <c r="D3" s="115" t="s">
        <v>97</v>
      </c>
    </row>
    <row r="4" spans="1:4" ht="18" customHeight="1" x14ac:dyDescent="0.35">
      <c r="A4" s="7">
        <v>3</v>
      </c>
      <c r="B4" s="113" t="s">
        <v>322</v>
      </c>
      <c r="C4" s="114" t="s">
        <v>295</v>
      </c>
      <c r="D4" s="115" t="s">
        <v>97</v>
      </c>
    </row>
    <row r="5" spans="1:4" ht="18" customHeight="1" x14ac:dyDescent="0.35">
      <c r="A5" s="7">
        <v>4</v>
      </c>
      <c r="B5" s="113" t="s">
        <v>323</v>
      </c>
      <c r="C5" s="114" t="s">
        <v>296</v>
      </c>
      <c r="D5" s="115" t="s">
        <v>97</v>
      </c>
    </row>
    <row r="6" spans="1:4" ht="18" customHeight="1" x14ac:dyDescent="0.35">
      <c r="A6" s="7">
        <v>5</v>
      </c>
      <c r="B6" s="113" t="s">
        <v>324</v>
      </c>
      <c r="C6" s="114" t="s">
        <v>297</v>
      </c>
      <c r="D6" s="115" t="s">
        <v>97</v>
      </c>
    </row>
    <row r="7" spans="1:4" ht="18" customHeight="1" x14ac:dyDescent="0.35">
      <c r="A7" s="7">
        <v>6</v>
      </c>
      <c r="B7" s="113" t="s">
        <v>325</v>
      </c>
      <c r="C7" s="114" t="s">
        <v>298</v>
      </c>
      <c r="D7" s="115" t="s">
        <v>97</v>
      </c>
    </row>
    <row r="8" spans="1:4" ht="18" customHeight="1" x14ac:dyDescent="0.35">
      <c r="A8" s="7">
        <v>7</v>
      </c>
      <c r="B8" s="113" t="s">
        <v>326</v>
      </c>
      <c r="C8" s="114" t="s">
        <v>299</v>
      </c>
      <c r="D8" s="115" t="s">
        <v>97</v>
      </c>
    </row>
    <row r="9" spans="1:4" ht="18" customHeight="1" x14ac:dyDescent="0.35">
      <c r="A9" s="7">
        <v>8</v>
      </c>
      <c r="B9" s="113" t="s">
        <v>327</v>
      </c>
      <c r="C9" s="114" t="s">
        <v>300</v>
      </c>
      <c r="D9" s="115" t="s">
        <v>97</v>
      </c>
    </row>
    <row r="10" spans="1:4" ht="18" customHeight="1" x14ac:dyDescent="0.35">
      <c r="A10" s="7">
        <v>9</v>
      </c>
      <c r="B10" s="113" t="s">
        <v>328</v>
      </c>
      <c r="C10" s="114" t="s">
        <v>301</v>
      </c>
      <c r="D10" s="115" t="s">
        <v>97</v>
      </c>
    </row>
    <row r="11" spans="1:4" ht="18" customHeight="1" x14ac:dyDescent="0.35">
      <c r="A11" s="7">
        <v>10</v>
      </c>
      <c r="B11" s="113" t="s">
        <v>329</v>
      </c>
      <c r="C11" s="114" t="s">
        <v>302</v>
      </c>
      <c r="D11" s="115" t="s">
        <v>97</v>
      </c>
    </row>
    <row r="12" spans="1:4" ht="18" customHeight="1" x14ac:dyDescent="0.35">
      <c r="A12" s="7">
        <v>11</v>
      </c>
      <c r="B12" s="113" t="s">
        <v>330</v>
      </c>
      <c r="C12" s="114" t="s">
        <v>303</v>
      </c>
      <c r="D12" s="115" t="s">
        <v>97</v>
      </c>
    </row>
    <row r="13" spans="1:4" ht="18" customHeight="1" x14ac:dyDescent="0.35">
      <c r="A13" s="7">
        <v>12</v>
      </c>
      <c r="B13" s="113" t="s">
        <v>331</v>
      </c>
      <c r="C13" s="114" t="s">
        <v>304</v>
      </c>
      <c r="D13" s="115" t="s">
        <v>97</v>
      </c>
    </row>
    <row r="14" spans="1:4" ht="18" customHeight="1" x14ac:dyDescent="0.35">
      <c r="A14" s="7">
        <v>13</v>
      </c>
      <c r="B14" s="113" t="s">
        <v>332</v>
      </c>
      <c r="C14" s="114" t="s">
        <v>305</v>
      </c>
      <c r="D14" s="115" t="s">
        <v>97</v>
      </c>
    </row>
    <row r="15" spans="1:4" ht="18" customHeight="1" x14ac:dyDescent="0.35">
      <c r="A15" s="7">
        <v>14</v>
      </c>
      <c r="B15" s="113" t="s">
        <v>333</v>
      </c>
      <c r="C15" s="114" t="s">
        <v>306</v>
      </c>
      <c r="D15" s="115" t="s">
        <v>97</v>
      </c>
    </row>
    <row r="16" spans="1:4" ht="18" customHeight="1" x14ac:dyDescent="0.35">
      <c r="A16" s="7">
        <v>15</v>
      </c>
      <c r="B16" s="113" t="s">
        <v>334</v>
      </c>
      <c r="C16" s="114" t="s">
        <v>307</v>
      </c>
      <c r="D16" s="115" t="s">
        <v>97</v>
      </c>
    </row>
    <row r="17" spans="1:4" ht="18" customHeight="1" x14ac:dyDescent="0.35">
      <c r="A17" s="7">
        <v>16</v>
      </c>
      <c r="B17" s="113" t="s">
        <v>335</v>
      </c>
      <c r="C17" s="114" t="s">
        <v>308</v>
      </c>
      <c r="D17" s="115" t="s">
        <v>97</v>
      </c>
    </row>
    <row r="18" spans="1:4" ht="18" customHeight="1" x14ac:dyDescent="0.35">
      <c r="A18" s="7">
        <v>17</v>
      </c>
      <c r="B18" s="113" t="s">
        <v>336</v>
      </c>
      <c r="C18" s="114" t="s">
        <v>309</v>
      </c>
      <c r="D18" s="115" t="s">
        <v>97</v>
      </c>
    </row>
    <row r="19" spans="1:4" ht="18" customHeight="1" x14ac:dyDescent="0.35">
      <c r="A19" s="7">
        <v>18</v>
      </c>
      <c r="B19" s="113" t="s">
        <v>337</v>
      </c>
      <c r="C19" s="114" t="s">
        <v>310</v>
      </c>
      <c r="D19" s="115" t="s">
        <v>97</v>
      </c>
    </row>
    <row r="20" spans="1:4" ht="18" customHeight="1" x14ac:dyDescent="0.35">
      <c r="A20" s="7">
        <v>19</v>
      </c>
      <c r="B20" s="113" t="s">
        <v>338</v>
      </c>
      <c r="C20" s="114" t="s">
        <v>311</v>
      </c>
      <c r="D20" s="115" t="s">
        <v>97</v>
      </c>
    </row>
    <row r="21" spans="1:4" ht="18" customHeight="1" x14ac:dyDescent="0.35">
      <c r="A21" s="7">
        <v>20</v>
      </c>
      <c r="B21" s="113" t="s">
        <v>339</v>
      </c>
      <c r="C21" s="114" t="s">
        <v>312</v>
      </c>
      <c r="D21" s="115" t="s">
        <v>97</v>
      </c>
    </row>
    <row r="22" spans="1:4" ht="18" customHeight="1" x14ac:dyDescent="0.35">
      <c r="A22" s="7">
        <v>21</v>
      </c>
      <c r="B22" s="113" t="s">
        <v>340</v>
      </c>
      <c r="C22" s="114" t="s">
        <v>313</v>
      </c>
      <c r="D22" s="115" t="s">
        <v>97</v>
      </c>
    </row>
    <row r="23" spans="1:4" ht="18" customHeight="1" x14ac:dyDescent="0.35">
      <c r="A23" s="7">
        <v>22</v>
      </c>
      <c r="B23" s="113" t="s">
        <v>341</v>
      </c>
      <c r="C23" s="114" t="s">
        <v>314</v>
      </c>
      <c r="D23" s="115" t="s">
        <v>97</v>
      </c>
    </row>
    <row r="24" spans="1:4" ht="18" customHeight="1" x14ac:dyDescent="0.35">
      <c r="A24" s="7">
        <v>23</v>
      </c>
      <c r="B24" s="113" t="s">
        <v>342</v>
      </c>
      <c r="C24" s="114" t="s">
        <v>315</v>
      </c>
      <c r="D24" s="115" t="s">
        <v>97</v>
      </c>
    </row>
    <row r="25" spans="1:4" ht="18" customHeight="1" x14ac:dyDescent="0.35">
      <c r="A25" s="7">
        <v>24</v>
      </c>
      <c r="B25" s="113" t="s">
        <v>343</v>
      </c>
      <c r="C25" s="114" t="s">
        <v>316</v>
      </c>
      <c r="D25" s="115" t="s">
        <v>97</v>
      </c>
    </row>
    <row r="26" spans="1:4" ht="18" customHeight="1" x14ac:dyDescent="0.35">
      <c r="A26" s="7">
        <v>25</v>
      </c>
      <c r="B26" s="113" t="s">
        <v>344</v>
      </c>
      <c r="C26" s="114" t="s">
        <v>317</v>
      </c>
      <c r="D26" s="115" t="s">
        <v>97</v>
      </c>
    </row>
    <row r="27" spans="1:4" ht="18" customHeight="1" x14ac:dyDescent="0.35">
      <c r="A27" s="7">
        <v>26</v>
      </c>
      <c r="B27" s="113" t="s">
        <v>345</v>
      </c>
      <c r="C27" s="114" t="s">
        <v>318</v>
      </c>
      <c r="D27" s="115" t="s">
        <v>97</v>
      </c>
    </row>
    <row r="28" spans="1:4" ht="18" customHeight="1" x14ac:dyDescent="0.35">
      <c r="A28" s="7">
        <v>27</v>
      </c>
      <c r="B28" s="113" t="s">
        <v>346</v>
      </c>
      <c r="C28" s="114" t="s">
        <v>319</v>
      </c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 t="str">
        <f>'Data Siswa'!B2</f>
        <v>ANGGUN KEYLANI YUNIANA PUTRI</v>
      </c>
      <c r="C2" s="10" t="str">
        <f>'Data Siswa'!C2</f>
        <v>988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16">
        <f>SUM(D2:AN2)</f>
        <v>0</v>
      </c>
      <c r="AP2" s="117" t="e">
        <f>AVERAGE(D2:AN2)</f>
        <v>#DIV/0!</v>
      </c>
    </row>
    <row r="3" spans="1:42" ht="15.5" x14ac:dyDescent="0.35">
      <c r="A3" s="10">
        <f>'Data Siswa'!A3</f>
        <v>2</v>
      </c>
      <c r="B3" s="75" t="str">
        <f>'Data Siswa'!B3</f>
        <v>ANISA DWI ANTARIKSA</v>
      </c>
      <c r="C3" s="10" t="str">
        <f>'Data Siswa'!C3</f>
        <v>989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16">
        <f t="shared" ref="AO3:AO41" si="0">SUM(D3:AN3)</f>
        <v>0</v>
      </c>
      <c r="AP3" s="117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 t="str">
        <f>'Data Siswa'!B4</f>
        <v>AQILA PARAMITHA</v>
      </c>
      <c r="C4" s="10" t="str">
        <f>'Data Siswa'!C4</f>
        <v>990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16">
        <f t="shared" si="0"/>
        <v>0</v>
      </c>
      <c r="AP4" s="117" t="e">
        <f t="shared" si="1"/>
        <v>#DIV/0!</v>
      </c>
    </row>
    <row r="5" spans="1:42" ht="15.5" x14ac:dyDescent="0.35">
      <c r="A5" s="10">
        <f>'Data Siswa'!A5</f>
        <v>4</v>
      </c>
      <c r="B5" s="75" t="str">
        <f>'Data Siswa'!B5</f>
        <v>AULYA FAUZYAH</v>
      </c>
      <c r="C5" s="10" t="str">
        <f>'Data Siswa'!C5</f>
        <v>991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16">
        <f t="shared" si="0"/>
        <v>0</v>
      </c>
      <c r="AP5" s="117" t="e">
        <f t="shared" si="1"/>
        <v>#DIV/0!</v>
      </c>
    </row>
    <row r="6" spans="1:42" ht="15.5" x14ac:dyDescent="0.35">
      <c r="A6" s="10">
        <f>'Data Siswa'!A6</f>
        <v>5</v>
      </c>
      <c r="B6" s="75" t="str">
        <f>'Data Siswa'!B6</f>
        <v>AZZAHRA SALSABILLA PUTRI KHOIRI</v>
      </c>
      <c r="C6" s="10" t="str">
        <f>'Data Siswa'!C6</f>
        <v>992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16">
        <f t="shared" si="0"/>
        <v>0</v>
      </c>
      <c r="AP6" s="117" t="e">
        <f t="shared" si="1"/>
        <v>#DIV/0!</v>
      </c>
    </row>
    <row r="7" spans="1:42" ht="15.5" x14ac:dyDescent="0.35">
      <c r="A7" s="10">
        <f>'Data Siswa'!A7</f>
        <v>6</v>
      </c>
      <c r="B7" s="75" t="str">
        <f>'Data Siswa'!B7</f>
        <v>DANYSA AULIA RAHMA</v>
      </c>
      <c r="C7" s="10" t="str">
        <f>'Data Siswa'!C7</f>
        <v>993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16">
        <f t="shared" si="0"/>
        <v>0</v>
      </c>
      <c r="AP7" s="117" t="e">
        <f t="shared" si="1"/>
        <v>#DIV/0!</v>
      </c>
    </row>
    <row r="8" spans="1:42" ht="15.5" x14ac:dyDescent="0.35">
      <c r="A8" s="10">
        <f>'Data Siswa'!A8</f>
        <v>7</v>
      </c>
      <c r="B8" s="75" t="str">
        <f>'Data Siswa'!B8</f>
        <v>DESWITA MAULIA</v>
      </c>
      <c r="C8" s="10" t="str">
        <f>'Data Siswa'!C8</f>
        <v>994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16">
        <f t="shared" si="0"/>
        <v>0</v>
      </c>
      <c r="AP8" s="117" t="e">
        <f t="shared" si="1"/>
        <v>#DIV/0!</v>
      </c>
    </row>
    <row r="9" spans="1:42" ht="15.5" x14ac:dyDescent="0.35">
      <c r="A9" s="10">
        <f>'Data Siswa'!A9</f>
        <v>8</v>
      </c>
      <c r="B9" s="75" t="str">
        <f>'Data Siswa'!B9</f>
        <v>DINDA CAHYANI RAHMA</v>
      </c>
      <c r="C9" s="10" t="str">
        <f>'Data Siswa'!C9</f>
        <v>995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16">
        <f t="shared" si="0"/>
        <v>0</v>
      </c>
      <c r="AP9" s="117" t="e">
        <f t="shared" si="1"/>
        <v>#DIV/0!</v>
      </c>
    </row>
    <row r="10" spans="1:42" ht="15.5" x14ac:dyDescent="0.35">
      <c r="A10" s="10">
        <f>'Data Siswa'!A10</f>
        <v>9</v>
      </c>
      <c r="B10" s="75" t="str">
        <f>'Data Siswa'!B10</f>
        <v>EFFEULIN MEIDIANA PUTRI</v>
      </c>
      <c r="C10" s="10" t="str">
        <f>'Data Siswa'!C10</f>
        <v>996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16">
        <f t="shared" si="0"/>
        <v>0</v>
      </c>
      <c r="AP10" s="117" t="e">
        <f t="shared" si="1"/>
        <v>#DIV/0!</v>
      </c>
    </row>
    <row r="11" spans="1:42" ht="15.5" x14ac:dyDescent="0.35">
      <c r="A11" s="10">
        <f>'Data Siswa'!A11</f>
        <v>10</v>
      </c>
      <c r="B11" s="75" t="str">
        <f>'Data Siswa'!B11</f>
        <v>ENGGAL FADHILLAH</v>
      </c>
      <c r="C11" s="10" t="str">
        <f>'Data Siswa'!C11</f>
        <v>997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16">
        <f t="shared" si="0"/>
        <v>0</v>
      </c>
      <c r="AP11" s="117" t="e">
        <f t="shared" si="1"/>
        <v>#DIV/0!</v>
      </c>
    </row>
    <row r="12" spans="1:42" ht="15.5" x14ac:dyDescent="0.35">
      <c r="A12" s="10">
        <f>'Data Siswa'!A12</f>
        <v>11</v>
      </c>
      <c r="B12" s="75" t="str">
        <f>'Data Siswa'!B12</f>
        <v>FAIRUZ LATHIFAH</v>
      </c>
      <c r="C12" s="10" t="str">
        <f>'Data Siswa'!C12</f>
        <v>998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16">
        <f t="shared" si="0"/>
        <v>0</v>
      </c>
      <c r="AP12" s="117" t="e">
        <f t="shared" si="1"/>
        <v>#DIV/0!</v>
      </c>
    </row>
    <row r="13" spans="1:42" ht="15.5" x14ac:dyDescent="0.35">
      <c r="A13" s="10">
        <f>'Data Siswa'!A13</f>
        <v>12</v>
      </c>
      <c r="B13" s="75" t="str">
        <f>'Data Siswa'!B13</f>
        <v>LENY DAHLIYANTI</v>
      </c>
      <c r="C13" s="10" t="str">
        <f>'Data Siswa'!C13</f>
        <v>999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16">
        <f t="shared" si="0"/>
        <v>0</v>
      </c>
      <c r="AP13" s="117" t="e">
        <f t="shared" si="1"/>
        <v>#DIV/0!</v>
      </c>
    </row>
    <row r="14" spans="1:42" ht="15.5" x14ac:dyDescent="0.35">
      <c r="A14" s="10">
        <f>'Data Siswa'!A14</f>
        <v>13</v>
      </c>
      <c r="B14" s="75" t="str">
        <f>'Data Siswa'!B14</f>
        <v>MANDA PAUZIAH</v>
      </c>
      <c r="C14" s="10" t="str">
        <f>'Data Siswa'!C14</f>
        <v>1000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16">
        <f t="shared" si="0"/>
        <v>0</v>
      </c>
      <c r="AP14" s="117" t="e">
        <f t="shared" si="1"/>
        <v>#DIV/0!</v>
      </c>
    </row>
    <row r="15" spans="1:42" ht="15.5" x14ac:dyDescent="0.35">
      <c r="A15" s="10">
        <f>'Data Siswa'!A15</f>
        <v>14</v>
      </c>
      <c r="B15" s="75" t="str">
        <f>'Data Siswa'!B15</f>
        <v>NAJWA DWI ADINDA</v>
      </c>
      <c r="C15" s="10" t="str">
        <f>'Data Siswa'!C15</f>
        <v>1001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16">
        <f t="shared" si="0"/>
        <v>0</v>
      </c>
      <c r="AP15" s="117" t="e">
        <f t="shared" si="1"/>
        <v>#DIV/0!</v>
      </c>
    </row>
    <row r="16" spans="1:42" ht="15.5" x14ac:dyDescent="0.35">
      <c r="A16" s="10">
        <f>'Data Siswa'!A16</f>
        <v>15</v>
      </c>
      <c r="B16" s="75" t="str">
        <f>'Data Siswa'!B16</f>
        <v>NARFA NAILA</v>
      </c>
      <c r="C16" s="10" t="str">
        <f>'Data Siswa'!C16</f>
        <v>1002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16">
        <f t="shared" si="0"/>
        <v>0</v>
      </c>
      <c r="AP16" s="117" t="e">
        <f t="shared" si="1"/>
        <v>#DIV/0!</v>
      </c>
    </row>
    <row r="17" spans="1:42" ht="15.5" x14ac:dyDescent="0.35">
      <c r="A17" s="10">
        <f>'Data Siswa'!A17</f>
        <v>16</v>
      </c>
      <c r="B17" s="75" t="str">
        <f>'Data Siswa'!B17</f>
        <v>OLIVIA NUR BAIHAKIM</v>
      </c>
      <c r="C17" s="10" t="str">
        <f>'Data Siswa'!C17</f>
        <v>1003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16">
        <f t="shared" si="0"/>
        <v>0</v>
      </c>
      <c r="AP17" s="117" t="e">
        <f t="shared" si="1"/>
        <v>#DIV/0!</v>
      </c>
    </row>
    <row r="18" spans="1:42" ht="15.5" x14ac:dyDescent="0.35">
      <c r="A18" s="10">
        <f>'Data Siswa'!A18</f>
        <v>17</v>
      </c>
      <c r="B18" s="75" t="str">
        <f>'Data Siswa'!B18</f>
        <v>SALWA KAILA ZAHRA</v>
      </c>
      <c r="C18" s="10" t="str">
        <f>'Data Siswa'!C18</f>
        <v>1004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16">
        <f t="shared" si="0"/>
        <v>0</v>
      </c>
      <c r="AP18" s="117" t="e">
        <f t="shared" si="1"/>
        <v>#DIV/0!</v>
      </c>
    </row>
    <row r="19" spans="1:42" ht="15.5" x14ac:dyDescent="0.35">
      <c r="A19" s="10">
        <f>'Data Siswa'!A19</f>
        <v>18</v>
      </c>
      <c r="B19" s="75" t="str">
        <f>'Data Siswa'!B19</f>
        <v>SHAREN GIANITA TIFFANY</v>
      </c>
      <c r="C19" s="10" t="str">
        <f>'Data Siswa'!C19</f>
        <v>1005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16">
        <f t="shared" si="0"/>
        <v>0</v>
      </c>
      <c r="AP19" s="117" t="e">
        <f t="shared" si="1"/>
        <v>#DIV/0!</v>
      </c>
    </row>
    <row r="20" spans="1:42" ht="15.5" x14ac:dyDescent="0.35">
      <c r="A20" s="10">
        <f>'Data Siswa'!A20</f>
        <v>19</v>
      </c>
      <c r="B20" s="75" t="str">
        <f>'Data Siswa'!B20</f>
        <v>SHEIFA AULIA FIORENTINE</v>
      </c>
      <c r="C20" s="10" t="str">
        <f>'Data Siswa'!C20</f>
        <v>1006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16">
        <f t="shared" si="0"/>
        <v>0</v>
      </c>
      <c r="AP20" s="117" t="e">
        <f t="shared" si="1"/>
        <v>#DIV/0!</v>
      </c>
    </row>
    <row r="21" spans="1:42" ht="15.5" x14ac:dyDescent="0.35">
      <c r="A21" s="10">
        <f>'Data Siswa'!A21</f>
        <v>20</v>
      </c>
      <c r="B21" s="75" t="str">
        <f>'Data Siswa'!B21</f>
        <v>SHINA LUBNAYA SHOFA</v>
      </c>
      <c r="C21" s="10" t="str">
        <f>'Data Siswa'!C21</f>
        <v>1007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16">
        <f t="shared" si="0"/>
        <v>0</v>
      </c>
      <c r="AP21" s="117" t="e">
        <f t="shared" si="1"/>
        <v>#DIV/0!</v>
      </c>
    </row>
    <row r="22" spans="1:42" ht="15.5" x14ac:dyDescent="0.35">
      <c r="A22" s="10">
        <f>'Data Siswa'!A22</f>
        <v>21</v>
      </c>
      <c r="B22" s="75" t="str">
        <f>'Data Siswa'!B22</f>
        <v>SITI ANNISA RAISYA NABILA</v>
      </c>
      <c r="C22" s="10" t="str">
        <f>'Data Siswa'!C22</f>
        <v>1008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16">
        <f t="shared" si="0"/>
        <v>0</v>
      </c>
      <c r="AP22" s="117" t="e">
        <f t="shared" si="1"/>
        <v>#DIV/0!</v>
      </c>
    </row>
    <row r="23" spans="1:42" ht="15.5" x14ac:dyDescent="0.35">
      <c r="A23" s="10">
        <f>'Data Siswa'!A23</f>
        <v>22</v>
      </c>
      <c r="B23" s="75" t="str">
        <f>'Data Siswa'!B23</f>
        <v>SITI AZIZAH</v>
      </c>
      <c r="C23" s="10" t="str">
        <f>'Data Siswa'!C23</f>
        <v>1009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16">
        <f t="shared" si="0"/>
        <v>0</v>
      </c>
      <c r="AP23" s="117" t="e">
        <f t="shared" si="1"/>
        <v>#DIV/0!</v>
      </c>
    </row>
    <row r="24" spans="1:42" ht="15.5" x14ac:dyDescent="0.35">
      <c r="A24" s="10">
        <f>'Data Siswa'!A24</f>
        <v>23</v>
      </c>
      <c r="B24" s="75" t="str">
        <f>'Data Siswa'!B24</f>
        <v>SITI NAILA AL KARIMAH</v>
      </c>
      <c r="C24" s="10" t="str">
        <f>'Data Siswa'!C24</f>
        <v>1010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16">
        <f t="shared" si="0"/>
        <v>0</v>
      </c>
      <c r="AP24" s="117" t="e">
        <f t="shared" si="1"/>
        <v>#DIV/0!</v>
      </c>
    </row>
    <row r="25" spans="1:42" ht="15.5" x14ac:dyDescent="0.35">
      <c r="A25" s="10">
        <f>'Data Siswa'!A25</f>
        <v>24</v>
      </c>
      <c r="B25" s="75" t="str">
        <f>'Data Siswa'!B25</f>
        <v>SITI FATIMAH</v>
      </c>
      <c r="C25" s="10" t="str">
        <f>'Data Siswa'!C25</f>
        <v>1011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16">
        <f t="shared" si="0"/>
        <v>0</v>
      </c>
      <c r="AP25" s="117" t="e">
        <f t="shared" si="1"/>
        <v>#DIV/0!</v>
      </c>
    </row>
    <row r="26" spans="1:42" ht="15.5" x14ac:dyDescent="0.35">
      <c r="A26" s="10">
        <f>'Data Siswa'!A26</f>
        <v>25</v>
      </c>
      <c r="B26" s="75" t="str">
        <f>'Data Siswa'!B26</f>
        <v>SYEFA SAMARA JAMAN</v>
      </c>
      <c r="C26" s="10" t="str">
        <f>'Data Siswa'!C26</f>
        <v>1012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16">
        <f t="shared" si="0"/>
        <v>0</v>
      </c>
      <c r="AP26" s="117" t="e">
        <f t="shared" si="1"/>
        <v>#DIV/0!</v>
      </c>
    </row>
    <row r="27" spans="1:42" ht="15.5" x14ac:dyDescent="0.35">
      <c r="A27" s="10">
        <f>'Data Siswa'!A27</f>
        <v>26</v>
      </c>
      <c r="B27" s="75" t="str">
        <f>'Data Siswa'!B27</f>
        <v>UTAMI RESDIYANA</v>
      </c>
      <c r="C27" s="10" t="str">
        <f>'Data Siswa'!C27</f>
        <v>1013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16">
        <f t="shared" si="0"/>
        <v>0</v>
      </c>
      <c r="AP27" s="117" t="e">
        <f t="shared" si="1"/>
        <v>#DIV/0!</v>
      </c>
    </row>
    <row r="28" spans="1:42" ht="15.5" x14ac:dyDescent="0.35">
      <c r="A28" s="10">
        <f>'Data Siswa'!A28</f>
        <v>27</v>
      </c>
      <c r="B28" s="75" t="str">
        <f>'Data Siswa'!B28</f>
        <v>VIOSA NUR AZZURA</v>
      </c>
      <c r="C28" s="10" t="str">
        <f>'Data Siswa'!C28</f>
        <v>1014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16">
        <f t="shared" si="0"/>
        <v>0</v>
      </c>
      <c r="AP28" s="117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16">
        <f t="shared" si="0"/>
        <v>0</v>
      </c>
      <c r="AP29" s="117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16">
        <f t="shared" si="0"/>
        <v>0</v>
      </c>
      <c r="AP30" s="117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16">
        <f t="shared" si="0"/>
        <v>0</v>
      </c>
      <c r="AP31" s="117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16">
        <f t="shared" si="0"/>
        <v>0</v>
      </c>
      <c r="AP32" s="117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16">
        <f t="shared" si="0"/>
        <v>0</v>
      </c>
      <c r="AP33" s="117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16">
        <f t="shared" si="0"/>
        <v>0</v>
      </c>
      <c r="AP34" s="117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16">
        <f t="shared" si="0"/>
        <v>0</v>
      </c>
      <c r="AP35" s="117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16">
        <f t="shared" si="0"/>
        <v>0</v>
      </c>
      <c r="AP36" s="117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16">
        <f t="shared" si="0"/>
        <v>0</v>
      </c>
      <c r="AP37" s="117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16">
        <f t="shared" si="0"/>
        <v>0</v>
      </c>
      <c r="AP38" s="117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16">
        <f t="shared" si="0"/>
        <v>0</v>
      </c>
      <c r="AP39" s="117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16">
        <f t="shared" si="0"/>
        <v>0</v>
      </c>
      <c r="AP40" s="117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16">
        <f t="shared" si="0"/>
        <v>0</v>
      </c>
      <c r="AP41" s="117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5" priority="6" operator="greaterThan">
      <formula>8</formula>
    </cfRule>
  </conditionalFormatting>
  <conditionalFormatting sqref="D2:AH41">
    <cfRule type="cellIs" dxfId="4" priority="8" stopIfTrue="1" operator="lessThan">
      <formula>4</formula>
    </cfRule>
  </conditionalFormatting>
  <conditionalFormatting sqref="AC2:AN41">
    <cfRule type="cellIs" dxfId="3" priority="1" operator="greaterThan">
      <formula>10</formula>
    </cfRule>
  </conditionalFormatting>
  <conditionalFormatting sqref="AI2:AN41"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36" t="s">
        <v>175</v>
      </c>
      <c r="B1" s="137"/>
      <c r="C1" s="138"/>
      <c r="D1" s="139" t="s">
        <v>176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1"/>
      <c r="W1" s="148"/>
      <c r="X1" s="150" t="s">
        <v>174</v>
      </c>
      <c r="Y1" s="151"/>
      <c r="Z1" s="152"/>
      <c r="AA1" s="68" t="s">
        <v>169</v>
      </c>
    </row>
    <row r="2" spans="1:27" ht="19.5" customHeight="1" x14ac:dyDescent="0.35">
      <c r="A2" s="144" t="s">
        <v>76</v>
      </c>
      <c r="B2" s="142" t="s">
        <v>55</v>
      </c>
      <c r="C2" s="144" t="s">
        <v>54</v>
      </c>
      <c r="D2" s="142" t="s">
        <v>81</v>
      </c>
      <c r="E2" s="142"/>
      <c r="F2" s="142"/>
      <c r="G2" s="142"/>
      <c r="H2" s="142"/>
      <c r="I2" s="142"/>
      <c r="J2" s="133" t="s">
        <v>82</v>
      </c>
      <c r="K2" s="134"/>
      <c r="L2" s="134"/>
      <c r="M2" s="134"/>
      <c r="N2" s="135"/>
      <c r="O2" s="133" t="s">
        <v>83</v>
      </c>
      <c r="P2" s="134"/>
      <c r="Q2" s="134"/>
      <c r="R2" s="134"/>
      <c r="S2" s="134"/>
      <c r="T2" s="135"/>
      <c r="U2" s="145" t="s">
        <v>27</v>
      </c>
      <c r="V2" s="143" t="s">
        <v>99</v>
      </c>
      <c r="W2" s="149"/>
      <c r="X2" s="145" t="s">
        <v>282</v>
      </c>
      <c r="Y2" s="145" t="s">
        <v>99</v>
      </c>
      <c r="Z2" s="145" t="s">
        <v>90</v>
      </c>
      <c r="AA2" s="147" t="s">
        <v>178</v>
      </c>
    </row>
    <row r="3" spans="1:27" ht="85" customHeight="1" x14ac:dyDescent="0.35">
      <c r="A3" s="144"/>
      <c r="B3" s="142"/>
      <c r="C3" s="144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46"/>
      <c r="V3" s="143"/>
      <c r="W3" s="149"/>
      <c r="X3" s="146"/>
      <c r="Y3" s="146"/>
      <c r="Z3" s="146"/>
      <c r="AA3" s="147"/>
    </row>
    <row r="4" spans="1:27" ht="15.5" x14ac:dyDescent="0.35">
      <c r="A4" s="69">
        <f>'Data Siswa'!A2</f>
        <v>1</v>
      </c>
      <c r="B4" s="76" t="str">
        <f>'Data Siswa'!B2</f>
        <v>ANGGUN KEYLANI YUNIANA PUTRI</v>
      </c>
      <c r="C4" s="69" t="str">
        <f>'Data Siswa'!C2</f>
        <v>988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 t="str">
        <f>'Data Siswa'!B3</f>
        <v>ANISA DWI ANTARIKSA</v>
      </c>
      <c r="C5" s="69" t="str">
        <f>'Data Siswa'!C3</f>
        <v>989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 t="str">
        <f>'Data Siswa'!B4</f>
        <v>AQILA PARAMITHA</v>
      </c>
      <c r="C6" s="69" t="str">
        <f>'Data Siswa'!C4</f>
        <v>990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 t="str">
        <f>'Data Siswa'!B5</f>
        <v>AULYA FAUZYAH</v>
      </c>
      <c r="C7" s="69" t="str">
        <f>'Data Siswa'!C5</f>
        <v>991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 t="str">
        <f>'Data Siswa'!B6</f>
        <v>AZZAHRA SALSABILLA PUTRI KHOIRI</v>
      </c>
      <c r="C8" s="69" t="str">
        <f>'Data Siswa'!C6</f>
        <v>992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 t="str">
        <f>'Data Siswa'!B7</f>
        <v>DANYSA AULIA RAHMA</v>
      </c>
      <c r="C9" s="69" t="str">
        <f>'Data Siswa'!C7</f>
        <v>993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 t="str">
        <f>'Data Siswa'!B8</f>
        <v>DESWITA MAULIA</v>
      </c>
      <c r="C10" s="69" t="str">
        <f>'Data Siswa'!C8</f>
        <v>994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 t="str">
        <f>'Data Siswa'!B9</f>
        <v>DINDA CAHYANI RAHMA</v>
      </c>
      <c r="C11" s="69" t="str">
        <f>'Data Siswa'!C9</f>
        <v>995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 t="str">
        <f>'Data Siswa'!B10</f>
        <v>EFFEULIN MEIDIANA PUTRI</v>
      </c>
      <c r="C12" s="69" t="str">
        <f>'Data Siswa'!C10</f>
        <v>996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 t="str">
        <f>'Data Siswa'!B11</f>
        <v>ENGGAL FADHILLAH</v>
      </c>
      <c r="C13" s="69" t="str">
        <f>'Data Siswa'!C11</f>
        <v>997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 t="str">
        <f>'Data Siswa'!B12</f>
        <v>FAIRUZ LATHIFAH</v>
      </c>
      <c r="C14" s="69" t="str">
        <f>'Data Siswa'!C12</f>
        <v>998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 t="str">
        <f>'Data Siswa'!B13</f>
        <v>LENY DAHLIYANTI</v>
      </c>
      <c r="C15" s="69" t="str">
        <f>'Data Siswa'!C13</f>
        <v>999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 t="str">
        <f>'Data Siswa'!B14</f>
        <v>MANDA PAUZIAH</v>
      </c>
      <c r="C16" s="69" t="str">
        <f>'Data Siswa'!C14</f>
        <v>1000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 t="str">
        <f>'Data Siswa'!B15</f>
        <v>NAJWA DWI ADINDA</v>
      </c>
      <c r="C17" s="69" t="str">
        <f>'Data Siswa'!C15</f>
        <v>1001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 t="str">
        <f>'Data Siswa'!B16</f>
        <v>NARFA NAILA</v>
      </c>
      <c r="C18" s="69" t="str">
        <f>'Data Siswa'!C16</f>
        <v>1002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 t="str">
        <f>'Data Siswa'!B17</f>
        <v>OLIVIA NUR BAIHAKIM</v>
      </c>
      <c r="C19" s="69" t="str">
        <f>'Data Siswa'!C17</f>
        <v>1003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 t="str">
        <f>'Data Siswa'!B18</f>
        <v>SALWA KAILA ZAHRA</v>
      </c>
      <c r="C20" s="69" t="str">
        <f>'Data Siswa'!C18</f>
        <v>1004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 t="str">
        <f>'Data Siswa'!B19</f>
        <v>SHAREN GIANITA TIFFANY</v>
      </c>
      <c r="C21" s="69" t="str">
        <f>'Data Siswa'!C19</f>
        <v>1005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 t="str">
        <f>'Data Siswa'!B20</f>
        <v>SHEIFA AULIA FIORENTINE</v>
      </c>
      <c r="C22" s="69" t="str">
        <f>'Data Siswa'!C20</f>
        <v>1006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 t="str">
        <f>'Data Siswa'!B21</f>
        <v>SHINA LUBNAYA SHOFA</v>
      </c>
      <c r="C23" s="69" t="str">
        <f>'Data Siswa'!C21</f>
        <v>1007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 t="str">
        <f>'Data Siswa'!B22</f>
        <v>SITI ANNISA RAISYA NABILA</v>
      </c>
      <c r="C24" s="69" t="str">
        <f>'Data Siswa'!C22</f>
        <v>1008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 t="str">
        <f>'Data Siswa'!B23</f>
        <v>SITI AZIZAH</v>
      </c>
      <c r="C25" s="69" t="str">
        <f>'Data Siswa'!C23</f>
        <v>1009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 t="str">
        <f>'Data Siswa'!B24</f>
        <v>SITI NAILA AL KARIMAH</v>
      </c>
      <c r="C26" s="69" t="str">
        <f>'Data Siswa'!C24</f>
        <v>1010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 t="str">
        <f>'Data Siswa'!B25</f>
        <v>SITI FATIMAH</v>
      </c>
      <c r="C27" s="69" t="str">
        <f>'Data Siswa'!C25</f>
        <v>1011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 t="str">
        <f>'Data Siswa'!B26</f>
        <v>SYEFA SAMARA JAMAN</v>
      </c>
      <c r="C28" s="69" t="str">
        <f>'Data Siswa'!C26</f>
        <v>1012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 t="str">
        <f>'Data Siswa'!B27</f>
        <v>UTAMI RESDIYANA</v>
      </c>
      <c r="C29" s="69" t="str">
        <f>'Data Siswa'!C27</f>
        <v>1013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 t="str">
        <f>'Data Siswa'!B28</f>
        <v>VIOSA NUR AZZURA</v>
      </c>
      <c r="C30" s="69" t="str">
        <f>'Data Siswa'!C28</f>
        <v>1014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175</v>
      </c>
      <c r="B1" s="158"/>
      <c r="C1" s="158"/>
      <c r="D1" s="156" t="s">
        <v>91</v>
      </c>
      <c r="E1" s="156"/>
      <c r="F1" s="156"/>
      <c r="G1" s="156"/>
      <c r="H1" s="156"/>
      <c r="I1" s="156"/>
      <c r="J1" s="153" t="s">
        <v>177</v>
      </c>
    </row>
    <row r="2" spans="1:10" ht="14.5" customHeight="1" x14ac:dyDescent="0.35">
      <c r="A2" s="144" t="s">
        <v>76</v>
      </c>
      <c r="B2" s="142" t="s">
        <v>55</v>
      </c>
      <c r="C2" s="144" t="s">
        <v>54</v>
      </c>
      <c r="D2" s="157" t="s">
        <v>31</v>
      </c>
      <c r="E2" s="157"/>
      <c r="F2" s="157"/>
      <c r="G2" s="155" t="s">
        <v>84</v>
      </c>
      <c r="H2" s="155"/>
      <c r="I2" s="155"/>
      <c r="J2" s="154"/>
    </row>
    <row r="3" spans="1:10" ht="53.15" customHeight="1" x14ac:dyDescent="0.35">
      <c r="A3" s="144"/>
      <c r="B3" s="142"/>
      <c r="C3" s="144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 t="str">
        <f>'Data Siswa'!B2</f>
        <v>ANGGUN KEYLANI YUNIANA PUTRI</v>
      </c>
      <c r="C4" s="10" t="str">
        <f>'Data Siswa'!C2</f>
        <v>988</v>
      </c>
      <c r="D4" s="19"/>
      <c r="E4" s="19"/>
      <c r="F4" s="19"/>
      <c r="G4" s="19"/>
      <c r="H4" s="19"/>
      <c r="I4" s="19"/>
      <c r="J4" s="2" t="s">
        <v>292</v>
      </c>
    </row>
    <row r="5" spans="1:10" ht="15.5" x14ac:dyDescent="0.35">
      <c r="A5" s="10">
        <f>'Data Siswa'!A3</f>
        <v>2</v>
      </c>
      <c r="B5" s="79" t="str">
        <f>'Data Siswa'!B3</f>
        <v>ANISA DWI ANTARIKSA</v>
      </c>
      <c r="C5" s="10" t="str">
        <f>'Data Siswa'!C3</f>
        <v>989</v>
      </c>
      <c r="D5" s="19"/>
      <c r="E5" s="19"/>
      <c r="F5" s="19"/>
      <c r="G5" s="19"/>
      <c r="H5" s="19"/>
      <c r="I5" s="19"/>
      <c r="J5" s="2" t="s">
        <v>292</v>
      </c>
    </row>
    <row r="6" spans="1:10" ht="15.5" x14ac:dyDescent="0.35">
      <c r="A6" s="10">
        <f>'Data Siswa'!A4</f>
        <v>3</v>
      </c>
      <c r="B6" s="78" t="str">
        <f>'Data Siswa'!B4</f>
        <v>AQILA PARAMITHA</v>
      </c>
      <c r="C6" s="10" t="str">
        <f>'Data Siswa'!C4</f>
        <v>990</v>
      </c>
      <c r="D6" s="19"/>
      <c r="E6" s="19"/>
      <c r="F6" s="19"/>
      <c r="G6" s="19"/>
      <c r="H6" s="19"/>
      <c r="I6" s="19"/>
      <c r="J6" s="2" t="s">
        <v>292</v>
      </c>
    </row>
    <row r="7" spans="1:10" ht="15.5" x14ac:dyDescent="0.35">
      <c r="A7" s="10">
        <f>'Data Siswa'!A5</f>
        <v>4</v>
      </c>
      <c r="B7" s="78" t="str">
        <f>'Data Siswa'!B5</f>
        <v>AULYA FAUZYAH</v>
      </c>
      <c r="C7" s="10" t="str">
        <f>'Data Siswa'!C5</f>
        <v>991</v>
      </c>
      <c r="D7" s="19"/>
      <c r="E7" s="19"/>
      <c r="F7" s="19"/>
      <c r="G7" s="19"/>
      <c r="H7" s="19"/>
      <c r="I7" s="19"/>
      <c r="J7" s="2" t="s">
        <v>292</v>
      </c>
    </row>
    <row r="8" spans="1:10" ht="15.5" x14ac:dyDescent="0.35">
      <c r="A8" s="10">
        <f>'Data Siswa'!A6</f>
        <v>5</v>
      </c>
      <c r="B8" s="78" t="str">
        <f>'Data Siswa'!B6</f>
        <v>AZZAHRA SALSABILLA PUTRI KHOIRI</v>
      </c>
      <c r="C8" s="10" t="str">
        <f>'Data Siswa'!C6</f>
        <v>992</v>
      </c>
      <c r="D8" s="19"/>
      <c r="E8" s="19"/>
      <c r="F8" s="19"/>
      <c r="G8" s="19"/>
      <c r="H8" s="19"/>
      <c r="I8" s="19"/>
      <c r="J8" s="2" t="s">
        <v>292</v>
      </c>
    </row>
    <row r="9" spans="1:10" ht="15.5" x14ac:dyDescent="0.35">
      <c r="A9" s="10">
        <f>'Data Siswa'!A7</f>
        <v>6</v>
      </c>
      <c r="B9" s="78" t="str">
        <f>'Data Siswa'!B7</f>
        <v>DANYSA AULIA RAHMA</v>
      </c>
      <c r="C9" s="10" t="str">
        <f>'Data Siswa'!C7</f>
        <v>993</v>
      </c>
      <c r="D9" s="19"/>
      <c r="E9" s="19"/>
      <c r="F9" s="19"/>
      <c r="G9" s="19"/>
      <c r="H9" s="19"/>
      <c r="I9" s="19"/>
      <c r="J9" s="2" t="s">
        <v>292</v>
      </c>
    </row>
    <row r="10" spans="1:10" ht="15.5" x14ac:dyDescent="0.35">
      <c r="A10" s="10">
        <f>'Data Siswa'!A8</f>
        <v>7</v>
      </c>
      <c r="B10" s="78" t="str">
        <f>'Data Siswa'!B8</f>
        <v>DESWITA MAULIA</v>
      </c>
      <c r="C10" s="10" t="str">
        <f>'Data Siswa'!C8</f>
        <v>994</v>
      </c>
      <c r="D10" s="19"/>
      <c r="E10" s="19"/>
      <c r="F10" s="19"/>
      <c r="G10" s="19"/>
      <c r="H10" s="19"/>
      <c r="I10" s="19"/>
      <c r="J10" s="2" t="s">
        <v>292</v>
      </c>
    </row>
    <row r="11" spans="1:10" ht="15.5" x14ac:dyDescent="0.35">
      <c r="A11" s="10">
        <f>'Data Siswa'!A9</f>
        <v>8</v>
      </c>
      <c r="B11" s="78" t="str">
        <f>'Data Siswa'!B9</f>
        <v>DINDA CAHYANI RAHMA</v>
      </c>
      <c r="C11" s="10" t="str">
        <f>'Data Siswa'!C9</f>
        <v>995</v>
      </c>
      <c r="D11" s="19"/>
      <c r="E11" s="19"/>
      <c r="F11" s="19"/>
      <c r="G11" s="19"/>
      <c r="H11" s="19"/>
      <c r="I11" s="19"/>
      <c r="J11" s="2" t="s">
        <v>292</v>
      </c>
    </row>
    <row r="12" spans="1:10" ht="15.5" x14ac:dyDescent="0.35">
      <c r="A12" s="10">
        <f>'Data Siswa'!A10</f>
        <v>9</v>
      </c>
      <c r="B12" s="78" t="str">
        <f>'Data Siswa'!B10</f>
        <v>EFFEULIN MEIDIANA PUTRI</v>
      </c>
      <c r="C12" s="10" t="str">
        <f>'Data Siswa'!C10</f>
        <v>996</v>
      </c>
      <c r="D12" s="19"/>
      <c r="E12" s="19"/>
      <c r="F12" s="19"/>
      <c r="G12" s="19"/>
      <c r="H12" s="19"/>
      <c r="I12" s="19"/>
      <c r="J12" s="2" t="s">
        <v>292</v>
      </c>
    </row>
    <row r="13" spans="1:10" ht="15.5" x14ac:dyDescent="0.35">
      <c r="A13" s="10">
        <f>'Data Siswa'!A11</f>
        <v>10</v>
      </c>
      <c r="B13" s="78" t="str">
        <f>'Data Siswa'!B11</f>
        <v>ENGGAL FADHILLAH</v>
      </c>
      <c r="C13" s="10" t="str">
        <f>'Data Siswa'!C11</f>
        <v>997</v>
      </c>
      <c r="D13" s="19"/>
      <c r="E13" s="19"/>
      <c r="F13" s="19"/>
      <c r="G13" s="19"/>
      <c r="H13" s="19"/>
      <c r="I13" s="19"/>
      <c r="J13" s="2" t="s">
        <v>292</v>
      </c>
    </row>
    <row r="14" spans="1:10" ht="15.5" x14ac:dyDescent="0.35">
      <c r="A14" s="10">
        <f>'Data Siswa'!A12</f>
        <v>11</v>
      </c>
      <c r="B14" s="78" t="str">
        <f>'Data Siswa'!B12</f>
        <v>FAIRUZ LATHIFAH</v>
      </c>
      <c r="C14" s="10" t="str">
        <f>'Data Siswa'!C12</f>
        <v>998</v>
      </c>
      <c r="D14" s="19"/>
      <c r="E14" s="19"/>
      <c r="F14" s="19"/>
      <c r="G14" s="19"/>
      <c r="H14" s="19"/>
      <c r="I14" s="19"/>
      <c r="J14" s="2" t="s">
        <v>292</v>
      </c>
    </row>
    <row r="15" spans="1:10" ht="15.5" x14ac:dyDescent="0.35">
      <c r="A15" s="10">
        <f>'Data Siswa'!A13</f>
        <v>12</v>
      </c>
      <c r="B15" s="78" t="str">
        <f>'Data Siswa'!B13</f>
        <v>LENY DAHLIYANTI</v>
      </c>
      <c r="C15" s="10" t="str">
        <f>'Data Siswa'!C13</f>
        <v>999</v>
      </c>
      <c r="D15" s="19"/>
      <c r="E15" s="19"/>
      <c r="F15" s="19"/>
      <c r="G15" s="19"/>
      <c r="H15" s="19"/>
      <c r="I15" s="19"/>
      <c r="J15" s="2" t="s">
        <v>292</v>
      </c>
    </row>
    <row r="16" spans="1:10" ht="15.5" x14ac:dyDescent="0.35">
      <c r="A16" s="10">
        <f>'Data Siswa'!A14</f>
        <v>13</v>
      </c>
      <c r="B16" s="78" t="str">
        <f>'Data Siswa'!B14</f>
        <v>MANDA PAUZIAH</v>
      </c>
      <c r="C16" s="10" t="str">
        <f>'Data Siswa'!C14</f>
        <v>1000</v>
      </c>
      <c r="D16" s="19"/>
      <c r="E16" s="19"/>
      <c r="F16" s="19"/>
      <c r="G16" s="19"/>
      <c r="H16" s="19"/>
      <c r="I16" s="19"/>
      <c r="J16" s="2" t="s">
        <v>292</v>
      </c>
    </row>
    <row r="17" spans="1:10" ht="15.5" x14ac:dyDescent="0.35">
      <c r="A17" s="10">
        <f>'Data Siswa'!A15</f>
        <v>14</v>
      </c>
      <c r="B17" s="78" t="str">
        <f>'Data Siswa'!B15</f>
        <v>NAJWA DWI ADINDA</v>
      </c>
      <c r="C17" s="10" t="str">
        <f>'Data Siswa'!C15</f>
        <v>1001</v>
      </c>
      <c r="D17" s="19"/>
      <c r="E17" s="19"/>
      <c r="F17" s="19"/>
      <c r="G17" s="19"/>
      <c r="H17" s="19"/>
      <c r="I17" s="19"/>
      <c r="J17" s="2" t="s">
        <v>292</v>
      </c>
    </row>
    <row r="18" spans="1:10" ht="15.5" x14ac:dyDescent="0.35">
      <c r="A18" s="10">
        <f>'Data Siswa'!A16</f>
        <v>15</v>
      </c>
      <c r="B18" s="78" t="str">
        <f>'Data Siswa'!B16</f>
        <v>NARFA NAILA</v>
      </c>
      <c r="C18" s="10" t="str">
        <f>'Data Siswa'!C16</f>
        <v>1002</v>
      </c>
      <c r="D18" s="19"/>
      <c r="E18" s="19"/>
      <c r="F18" s="19"/>
      <c r="G18" s="19"/>
      <c r="H18" s="19"/>
      <c r="I18" s="19"/>
      <c r="J18" s="2" t="s">
        <v>292</v>
      </c>
    </row>
    <row r="19" spans="1:10" ht="15.5" x14ac:dyDescent="0.35">
      <c r="A19" s="10">
        <f>'Data Siswa'!A17</f>
        <v>16</v>
      </c>
      <c r="B19" s="78" t="str">
        <f>'Data Siswa'!B17</f>
        <v>OLIVIA NUR BAIHAKIM</v>
      </c>
      <c r="C19" s="10" t="str">
        <f>'Data Siswa'!C17</f>
        <v>1003</v>
      </c>
      <c r="D19" s="19"/>
      <c r="E19" s="19"/>
      <c r="F19" s="19"/>
      <c r="G19" s="19"/>
      <c r="H19" s="19"/>
      <c r="I19" s="19"/>
      <c r="J19" s="2" t="s">
        <v>292</v>
      </c>
    </row>
    <row r="20" spans="1:10" ht="15.5" x14ac:dyDescent="0.35">
      <c r="A20" s="10">
        <f>'Data Siswa'!A18</f>
        <v>17</v>
      </c>
      <c r="B20" s="78" t="str">
        <f>'Data Siswa'!B18</f>
        <v>SALWA KAILA ZAHRA</v>
      </c>
      <c r="C20" s="10" t="str">
        <f>'Data Siswa'!C18</f>
        <v>1004</v>
      </c>
      <c r="D20" s="19"/>
      <c r="E20" s="19"/>
      <c r="F20" s="19"/>
      <c r="G20" s="19"/>
      <c r="H20" s="19"/>
      <c r="I20" s="19"/>
      <c r="J20" s="2" t="s">
        <v>292</v>
      </c>
    </row>
    <row r="21" spans="1:10" ht="15.5" x14ac:dyDescent="0.35">
      <c r="A21" s="10">
        <f>'Data Siswa'!A19</f>
        <v>18</v>
      </c>
      <c r="B21" s="78" t="str">
        <f>'Data Siswa'!B19</f>
        <v>SHAREN GIANITA TIFFANY</v>
      </c>
      <c r="C21" s="10" t="str">
        <f>'Data Siswa'!C19</f>
        <v>1005</v>
      </c>
      <c r="D21" s="19"/>
      <c r="E21" s="19"/>
      <c r="F21" s="19"/>
      <c r="G21" s="19"/>
      <c r="H21" s="19"/>
      <c r="I21" s="19"/>
      <c r="J21" s="2" t="s">
        <v>292</v>
      </c>
    </row>
    <row r="22" spans="1:10" ht="15.5" x14ac:dyDescent="0.35">
      <c r="A22" s="10">
        <f>'Data Siswa'!A20</f>
        <v>19</v>
      </c>
      <c r="B22" s="78" t="str">
        <f>'Data Siswa'!B20</f>
        <v>SHEIFA AULIA FIORENTINE</v>
      </c>
      <c r="C22" s="10" t="str">
        <f>'Data Siswa'!C20</f>
        <v>1006</v>
      </c>
      <c r="D22" s="19"/>
      <c r="E22" s="19"/>
      <c r="F22" s="19"/>
      <c r="G22" s="19"/>
      <c r="H22" s="19"/>
      <c r="I22" s="19"/>
      <c r="J22" s="2" t="s">
        <v>292</v>
      </c>
    </row>
    <row r="23" spans="1:10" ht="15.5" x14ac:dyDescent="0.35">
      <c r="A23" s="10">
        <f>'Data Siswa'!A21</f>
        <v>20</v>
      </c>
      <c r="B23" s="78" t="str">
        <f>'Data Siswa'!B21</f>
        <v>SHINA LUBNAYA SHOFA</v>
      </c>
      <c r="C23" s="10" t="str">
        <f>'Data Siswa'!C21</f>
        <v>1007</v>
      </c>
      <c r="D23" s="19"/>
      <c r="E23" s="19"/>
      <c r="F23" s="19"/>
      <c r="G23" s="19"/>
      <c r="H23" s="19"/>
      <c r="I23" s="19"/>
      <c r="J23" s="2" t="s">
        <v>292</v>
      </c>
    </row>
    <row r="24" spans="1:10" ht="15.5" x14ac:dyDescent="0.35">
      <c r="A24" s="10">
        <f>'Data Siswa'!A22</f>
        <v>21</v>
      </c>
      <c r="B24" s="78" t="str">
        <f>'Data Siswa'!B22</f>
        <v>SITI ANNISA RAISYA NABILA</v>
      </c>
      <c r="C24" s="10" t="str">
        <f>'Data Siswa'!C22</f>
        <v>1008</v>
      </c>
      <c r="D24" s="19"/>
      <c r="E24" s="19"/>
      <c r="F24" s="19"/>
      <c r="G24" s="19"/>
      <c r="H24" s="19"/>
      <c r="I24" s="19"/>
      <c r="J24" s="2" t="s">
        <v>292</v>
      </c>
    </row>
    <row r="25" spans="1:10" ht="15.5" x14ac:dyDescent="0.35">
      <c r="A25" s="10">
        <f>'Data Siswa'!A23</f>
        <v>22</v>
      </c>
      <c r="B25" s="78" t="str">
        <f>'Data Siswa'!B23</f>
        <v>SITI AZIZAH</v>
      </c>
      <c r="C25" s="10" t="str">
        <f>'Data Siswa'!C23</f>
        <v>1009</v>
      </c>
      <c r="D25" s="19"/>
      <c r="E25" s="19"/>
      <c r="F25" s="19"/>
      <c r="G25" s="19"/>
      <c r="H25" s="19"/>
      <c r="I25" s="19"/>
      <c r="J25" s="2" t="s">
        <v>292</v>
      </c>
    </row>
    <row r="26" spans="1:10" ht="15.5" x14ac:dyDescent="0.35">
      <c r="A26" s="10">
        <f>'Data Siswa'!A24</f>
        <v>23</v>
      </c>
      <c r="B26" s="78" t="str">
        <f>'Data Siswa'!B24</f>
        <v>SITI NAILA AL KARIMAH</v>
      </c>
      <c r="C26" s="10" t="str">
        <f>'Data Siswa'!C24</f>
        <v>1010</v>
      </c>
      <c r="D26" s="19"/>
      <c r="E26" s="19"/>
      <c r="F26" s="19"/>
      <c r="G26" s="19"/>
      <c r="H26" s="19"/>
      <c r="I26" s="19"/>
      <c r="J26" s="2" t="s">
        <v>292</v>
      </c>
    </row>
    <row r="27" spans="1:10" ht="15.5" x14ac:dyDescent="0.35">
      <c r="A27" s="10">
        <f>'Data Siswa'!A25</f>
        <v>24</v>
      </c>
      <c r="B27" s="78" t="str">
        <f>'Data Siswa'!B25</f>
        <v>SITI FATIMAH</v>
      </c>
      <c r="C27" s="10" t="str">
        <f>'Data Siswa'!C25</f>
        <v>1011</v>
      </c>
      <c r="D27" s="19"/>
      <c r="E27" s="19"/>
      <c r="F27" s="19"/>
      <c r="G27" s="19"/>
      <c r="H27" s="19"/>
      <c r="I27" s="19"/>
      <c r="J27" s="2" t="s">
        <v>292</v>
      </c>
    </row>
    <row r="28" spans="1:10" ht="15.5" x14ac:dyDescent="0.35">
      <c r="A28" s="10">
        <f>'Data Siswa'!A26</f>
        <v>25</v>
      </c>
      <c r="B28" s="78" t="str">
        <f>'Data Siswa'!B26</f>
        <v>SYEFA SAMARA JAMAN</v>
      </c>
      <c r="C28" s="10" t="str">
        <f>'Data Siswa'!C26</f>
        <v>1012</v>
      </c>
      <c r="D28" s="19"/>
      <c r="E28" s="19"/>
      <c r="F28" s="19"/>
      <c r="G28" s="19"/>
      <c r="H28" s="19"/>
      <c r="I28" s="19"/>
      <c r="J28" s="2" t="s">
        <v>292</v>
      </c>
    </row>
    <row r="29" spans="1:10" ht="15.5" x14ac:dyDescent="0.35">
      <c r="A29" s="10">
        <f>'Data Siswa'!A27</f>
        <v>26</v>
      </c>
      <c r="B29" s="78" t="str">
        <f>'Data Siswa'!B27</f>
        <v>UTAMI RESDIYANA</v>
      </c>
      <c r="C29" s="10" t="str">
        <f>'Data Siswa'!C27</f>
        <v>1013</v>
      </c>
      <c r="D29" s="19"/>
      <c r="E29" s="19"/>
      <c r="F29" s="19"/>
      <c r="G29" s="19"/>
      <c r="H29" s="19"/>
      <c r="I29" s="19"/>
      <c r="J29" s="2" t="s">
        <v>292</v>
      </c>
    </row>
    <row r="30" spans="1:10" ht="15.5" x14ac:dyDescent="0.35">
      <c r="A30" s="10">
        <f>'Data Siswa'!A28</f>
        <v>27</v>
      </c>
      <c r="B30" s="78" t="str">
        <f>'Data Siswa'!B28</f>
        <v>VIOSA NUR AZZURA</v>
      </c>
      <c r="C30" s="10" t="str">
        <f>'Data Siswa'!C28</f>
        <v>1014</v>
      </c>
      <c r="D30" s="19"/>
      <c r="E30" s="19"/>
      <c r="F30" s="19"/>
      <c r="G30" s="19"/>
      <c r="H30" s="19"/>
      <c r="I30" s="19"/>
      <c r="J30" s="2" t="s">
        <v>292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292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292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292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292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292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292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292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292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292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292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292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292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ANGGUN KEYLANI YUNIANA PUTRI ( 988 )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159" t="str">
        <f>Biodata!$B$7</f>
        <v>الفصل الدراسي : الأول</v>
      </c>
      <c r="M3" s="159" t="str">
        <f>Biodata!$B$4</f>
        <v>الصف  : السادس ب للبنات</v>
      </c>
      <c r="N3" s="159"/>
      <c r="O3" s="161">
        <f>(VLOOKUP($U$8,'Data Siswa'!$A$2:$D$41,4,FALSE))</f>
        <v>0</v>
      </c>
      <c r="P3" s="161"/>
      <c r="Q3" s="161"/>
      <c r="R3" s="163" t="s">
        <v>285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٢٠٢٥ - ٢٠٢٦ م</v>
      </c>
      <c r="C4" s="165"/>
      <c r="D4" s="274"/>
      <c r="E4" s="274"/>
      <c r="F4" s="274"/>
      <c r="G4" s="274"/>
      <c r="H4" s="274"/>
      <c r="I4" s="274"/>
      <c r="J4" s="274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264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264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29" t="s">
        <v>141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91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265">
        <f>VLOOKUP($U$8,'Nilai Syafahi'!$A$4:$AA$43,4,FALSE)</f>
        <v>0</v>
      </c>
      <c r="D10" s="266"/>
      <c r="E10" s="266"/>
      <c r="F10" s="266"/>
      <c r="G10" s="183" t="s">
        <v>143</v>
      </c>
      <c r="H10" s="184"/>
      <c r="I10" s="184"/>
      <c r="J10" s="184"/>
      <c r="K10" s="18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79" t="s">
        <v>101</v>
      </c>
      <c r="Q10" s="180"/>
      <c r="R10" s="63">
        <v>2</v>
      </c>
      <c r="S10" s="23"/>
      <c r="T10" s="23"/>
      <c r="U10" s="166" t="s">
        <v>151</v>
      </c>
      <c r="V10" s="168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7">
        <f>VLOOKUP($U$8,'Nilai Syafahi'!$A$4:$AA$43,5,FALSE)</f>
        <v>0</v>
      </c>
      <c r="D11" s="178"/>
      <c r="E11" s="178"/>
      <c r="F11" s="178"/>
      <c r="G11" s="191"/>
      <c r="H11" s="192"/>
      <c r="I11" s="192"/>
      <c r="J11" s="192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79" t="s">
        <v>102</v>
      </c>
      <c r="Q11" s="180"/>
      <c r="R11" s="63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7">
        <f>VLOOKUP($U$8,'Nilai Syafahi'!$A$4:$AA$43,6,FALSE)</f>
        <v>0</v>
      </c>
      <c r="D12" s="178"/>
      <c r="E12" s="178"/>
      <c r="F12" s="178"/>
      <c r="G12" s="191"/>
      <c r="H12" s="192"/>
      <c r="I12" s="192"/>
      <c r="J12" s="192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79" t="s">
        <v>103</v>
      </c>
      <c r="Q12" s="180"/>
      <c r="R12" s="63">
        <v>4</v>
      </c>
      <c r="S12" s="23"/>
      <c r="T12" s="23"/>
      <c r="U12" s="166" t="s">
        <v>152</v>
      </c>
      <c r="V12" s="17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7">
        <f>VLOOKUP($U$8,'Nilai Syafahi'!$A$4:$AA$43,7,FALSE)</f>
        <v>0</v>
      </c>
      <c r="D13" s="178"/>
      <c r="E13" s="178"/>
      <c r="F13" s="178"/>
      <c r="G13" s="191"/>
      <c r="H13" s="192"/>
      <c r="I13" s="192"/>
      <c r="J13" s="192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79" t="s">
        <v>104</v>
      </c>
      <c r="Q13" s="180"/>
      <c r="R13" s="63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7">
        <f>VLOOKUP($U$8,'Nilai Syafahi'!$A$4:$AA$43,8,FALSE)</f>
        <v>0</v>
      </c>
      <c r="D14" s="178"/>
      <c r="E14" s="178"/>
      <c r="F14" s="178"/>
      <c r="G14" s="191"/>
      <c r="H14" s="192"/>
      <c r="I14" s="192"/>
      <c r="J14" s="192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79" t="s">
        <v>105</v>
      </c>
      <c r="Q14" s="180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7">
        <f>VLOOKUP($U$8,'Nilai Syafahi'!$A$4:$AA$43,9,FALSE)</f>
        <v>0</v>
      </c>
      <c r="D15" s="178"/>
      <c r="E15" s="178"/>
      <c r="F15" s="178"/>
      <c r="G15" s="191"/>
      <c r="H15" s="192"/>
      <c r="I15" s="192"/>
      <c r="J15" s="192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79" t="s">
        <v>106</v>
      </c>
      <c r="Q15" s="180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29" t="s">
        <v>142</v>
      </c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79" t="s">
        <v>281</v>
      </c>
      <c r="Q16" s="180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7">
        <f>VLOOKUP($U$8,'Nilai Syafahi'!$A$4:$AA$43,10,FALSE)</f>
        <v>0</v>
      </c>
      <c r="D17" s="178"/>
      <c r="E17" s="178"/>
      <c r="F17" s="178"/>
      <c r="G17" s="197" t="s">
        <v>66</v>
      </c>
      <c r="H17" s="198"/>
      <c r="I17" s="198"/>
      <c r="J17" s="198"/>
      <c r="K17" s="199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79" t="s">
        <v>107</v>
      </c>
      <c r="Q17" s="180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7">
        <f>VLOOKUP($U$8,'Nilai Syafahi'!$A$4:$AA$43,11,FALSE)</f>
        <v>0</v>
      </c>
      <c r="D18" s="178"/>
      <c r="E18" s="178"/>
      <c r="F18" s="178"/>
      <c r="G18" s="197" t="s">
        <v>179</v>
      </c>
      <c r="H18" s="198" t="s">
        <v>179</v>
      </c>
      <c r="I18" s="198" t="s">
        <v>179</v>
      </c>
      <c r="J18" s="198" t="s">
        <v>179</v>
      </c>
      <c r="K18" s="199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79" t="s">
        <v>108</v>
      </c>
      <c r="Q18" s="180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7">
        <f>VLOOKUP($U$8,'Nilai Syafahi'!$A$4:$AA$43,12,FALSE)</f>
        <v>0</v>
      </c>
      <c r="D19" s="178"/>
      <c r="E19" s="178"/>
      <c r="F19" s="178"/>
      <c r="G19" s="197" t="s">
        <v>88</v>
      </c>
      <c r="H19" s="198"/>
      <c r="I19" s="198"/>
      <c r="J19" s="198"/>
      <c r="K19" s="199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79" t="s">
        <v>109</v>
      </c>
      <c r="Q19" s="180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7">
        <f>VLOOKUP($U$8,'Nilai Syafahi'!$A$4:$AA$43,13,FALSE)</f>
        <v>0</v>
      </c>
      <c r="D20" s="178"/>
      <c r="E20" s="178"/>
      <c r="F20" s="178"/>
      <c r="G20" s="197" t="s">
        <v>263</v>
      </c>
      <c r="H20" s="198"/>
      <c r="I20" s="198"/>
      <c r="J20" s="198"/>
      <c r="K20" s="199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79" t="s">
        <v>110</v>
      </c>
      <c r="Q20" s="180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7">
        <f>VLOOKUP($U$8,'Nilai Syafahi'!$A$4:$AA$43,14,FALSE)</f>
        <v>0</v>
      </c>
      <c r="D21" s="178"/>
      <c r="E21" s="178"/>
      <c r="F21" s="178"/>
      <c r="G21" s="197" t="s">
        <v>89</v>
      </c>
      <c r="H21" s="198"/>
      <c r="I21" s="198"/>
      <c r="J21" s="198"/>
      <c r="K21" s="199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79" t="s">
        <v>111</v>
      </c>
      <c r="Q21" s="180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8" t="s">
        <v>139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79" t="s">
        <v>10</v>
      </c>
      <c r="Q22" s="180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94">
        <f>VLOOKUP($U$8,'Nilai Syafahi'!$A$4:$AA$43,15,FALSE)</f>
        <v>0</v>
      </c>
      <c r="D23" s="194"/>
      <c r="E23" s="194"/>
      <c r="F23" s="194"/>
      <c r="G23" s="195" t="s">
        <v>180</v>
      </c>
      <c r="H23" s="196"/>
      <c r="I23" s="196"/>
      <c r="J23" s="196"/>
      <c r="K23" s="196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79" t="s">
        <v>12</v>
      </c>
      <c r="Q23" s="180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94">
        <f>VLOOKUP($U$8,'Nilai Syafahi'!$A$4:$AA$43,16,FALSE)</f>
        <v>0</v>
      </c>
      <c r="D24" s="194"/>
      <c r="E24" s="194"/>
      <c r="F24" s="194"/>
      <c r="G24" s="193" t="s">
        <v>16</v>
      </c>
      <c r="H24" s="179"/>
      <c r="I24" s="179"/>
      <c r="J24" s="179"/>
      <c r="K24" s="179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79" t="s">
        <v>112</v>
      </c>
      <c r="Q24" s="180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94">
        <f>VLOOKUP($U$8,'Nilai Syafahi'!$A$4:$AA$43,17,FALSE)</f>
        <v>0</v>
      </c>
      <c r="D25" s="194"/>
      <c r="E25" s="194"/>
      <c r="F25" s="194"/>
      <c r="G25" s="193" t="s">
        <v>104</v>
      </c>
      <c r="H25" s="179"/>
      <c r="I25" s="179"/>
      <c r="J25" s="179"/>
      <c r="K25" s="179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79" t="s">
        <v>113</v>
      </c>
      <c r="Q25" s="180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94">
        <f>VLOOKUP($U$8,'Nilai Syafahi'!$A$4:$AA$43,18,FALSE)</f>
        <v>0</v>
      </c>
      <c r="D26" s="194"/>
      <c r="E26" s="194"/>
      <c r="F26" s="194"/>
      <c r="G26" s="193" t="s">
        <v>284</v>
      </c>
      <c r="H26" s="179"/>
      <c r="I26" s="179"/>
      <c r="J26" s="179"/>
      <c r="K26" s="179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79" t="s">
        <v>114</v>
      </c>
      <c r="Q26" s="180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4">
        <f>VLOOKUP($U$8,'Nilai Syafahi'!$A$4:$AA$43,19,FALSE)</f>
        <v>0</v>
      </c>
      <c r="D27" s="194"/>
      <c r="E27" s="194"/>
      <c r="F27" s="194"/>
      <c r="G27" s="193" t="s">
        <v>281</v>
      </c>
      <c r="H27" s="179"/>
      <c r="I27" s="179"/>
      <c r="J27" s="179"/>
      <c r="K27" s="180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79" t="s">
        <v>115</v>
      </c>
      <c r="Q27" s="180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237">
        <f>VLOOKUP($U$8,'Nilai Syafahi'!$A$4:$AA$43,20,FALSE)</f>
        <v>0</v>
      </c>
      <c r="D28" s="237"/>
      <c r="E28" s="237"/>
      <c r="F28" s="237"/>
      <c r="G28" s="193" t="s">
        <v>19</v>
      </c>
      <c r="H28" s="179"/>
      <c r="I28" s="179"/>
      <c r="J28" s="179"/>
      <c r="K28" s="179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79" t="s">
        <v>116</v>
      </c>
      <c r="Q28" s="180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29" t="s">
        <v>140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79" t="s">
        <v>117</v>
      </c>
      <c r="Q29" s="180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4"/>
      <c r="D30" s="194"/>
      <c r="E30" s="194"/>
      <c r="F30" s="194"/>
      <c r="G30" s="183" t="s">
        <v>21</v>
      </c>
      <c r="H30" s="184"/>
      <c r="I30" s="184"/>
      <c r="J30" s="184"/>
      <c r="K30" s="18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79" t="s">
        <v>118</v>
      </c>
      <c r="Q30" s="180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4"/>
      <c r="D31" s="194"/>
      <c r="E31" s="194"/>
      <c r="F31" s="194"/>
      <c r="G31" s="193" t="s">
        <v>22</v>
      </c>
      <c r="H31" s="179"/>
      <c r="I31" s="179"/>
      <c r="J31" s="179"/>
      <c r="K31" s="180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79" t="s">
        <v>119</v>
      </c>
      <c r="Q31" s="180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234"/>
      <c r="D32" s="234"/>
      <c r="E32" s="234"/>
      <c r="F32" s="234"/>
      <c r="G32" s="193" t="s">
        <v>24</v>
      </c>
      <c r="H32" s="179"/>
      <c r="I32" s="179"/>
      <c r="J32" s="179"/>
      <c r="K32" s="180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79" t="s">
        <v>28</v>
      </c>
      <c r="Q32" s="180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234"/>
      <c r="D33" s="234"/>
      <c r="E33" s="234"/>
      <c r="F33" s="234"/>
      <c r="G33" s="275" t="s">
        <v>25</v>
      </c>
      <c r="H33" s="276"/>
      <c r="I33" s="276"/>
      <c r="J33" s="276"/>
      <c r="K33" s="277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79" t="s">
        <v>120</v>
      </c>
      <c r="Q33" s="180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Syafahi'!$A$4:$AA$43,21,FALSE)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79" t="s">
        <v>121</v>
      </c>
      <c r="Q34" s="180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5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79" t="s">
        <v>122</v>
      </c>
      <c r="Q35" s="180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38" t="s">
        <v>31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06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79" t="s">
        <v>123</v>
      </c>
      <c r="Q36" s="180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09" t="s">
        <v>32</v>
      </c>
      <c r="C37" s="210"/>
      <c r="D37" s="210" t="s">
        <v>33</v>
      </c>
      <c r="E37" s="210"/>
      <c r="F37" s="210"/>
      <c r="G37" s="210"/>
      <c r="H37" s="210"/>
      <c r="I37" s="210"/>
      <c r="J37" s="210"/>
      <c r="K37" s="36" t="s">
        <v>34</v>
      </c>
      <c r="L37" s="206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79" t="s">
        <v>124</v>
      </c>
      <c r="Q37" s="180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7">
        <f>VLOOKUP($U$8,Akhlak!$A$4:$J$43,4,FALSE)</f>
        <v>0</v>
      </c>
      <c r="L38" s="206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79" t="s">
        <v>125</v>
      </c>
      <c r="Q38" s="180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1" t="s">
        <v>35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06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79" t="s">
        <v>126</v>
      </c>
      <c r="Q39" s="180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4" t="s">
        <v>37</v>
      </c>
      <c r="C40" s="215"/>
      <c r="D40" s="215" t="s">
        <v>38</v>
      </c>
      <c r="E40" s="215"/>
      <c r="F40" s="215"/>
      <c r="G40" s="215"/>
      <c r="H40" s="215"/>
      <c r="I40" s="215"/>
      <c r="J40" s="215"/>
      <c r="K40" s="36" t="s">
        <v>39</v>
      </c>
      <c r="L40" s="206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79" t="s">
        <v>127</v>
      </c>
      <c r="Q40" s="180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5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37">
        <f>VLOOKUP($U$8,Akhlak!$A$4:$J$43,7,FALSE)</f>
        <v>0</v>
      </c>
      <c r="L41" s="206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79" t="s">
        <v>128</v>
      </c>
      <c r="Q41" s="180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2" t="s">
        <v>41</v>
      </c>
      <c r="C42" s="233"/>
      <c r="D42" s="259" t="s">
        <v>42</v>
      </c>
      <c r="E42" s="259"/>
      <c r="F42" s="259"/>
      <c r="G42" s="259"/>
      <c r="H42" s="259"/>
      <c r="I42" s="259"/>
      <c r="J42" s="259"/>
      <c r="K42" s="260"/>
      <c r="L42" s="207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79" t="s">
        <v>129</v>
      </c>
      <c r="Q42" s="180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4">
        <f ca="1">VLOOKUP($U$8,'Nilai Syafahi'!$A$4:$AA$43,26,FALSE)</f>
        <v>1</v>
      </c>
      <c r="C43" s="225"/>
      <c r="D43" s="218" t="e">
        <f>VLOOKUP($U$8,'Nilai Syafahi'!$A$4:$AA$43,25,FALSE)</f>
        <v>#DIV/0!</v>
      </c>
      <c r="E43" s="219"/>
      <c r="F43" s="219"/>
      <c r="G43" s="219"/>
      <c r="H43" s="219"/>
      <c r="I43" s="219"/>
      <c r="J43" s="220"/>
      <c r="K43" s="216">
        <f>VLOOKUP($U$8,'Nilai Syafahi'!$A$4:$AA$43,24,FALSE)</f>
        <v>0</v>
      </c>
      <c r="L43" s="206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79" t="s">
        <v>130</v>
      </c>
      <c r="Q43" s="180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26"/>
      <c r="C44" s="227"/>
      <c r="D44" s="221"/>
      <c r="E44" s="222"/>
      <c r="F44" s="222"/>
      <c r="G44" s="222"/>
      <c r="H44" s="222"/>
      <c r="I44" s="222"/>
      <c r="J44" s="223"/>
      <c r="K44" s="217"/>
      <c r="L44" s="206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79" t="s">
        <v>131</v>
      </c>
      <c r="Q44" s="180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6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79" t="s">
        <v>132</v>
      </c>
      <c r="Q45" s="180"/>
      <c r="R45" s="63">
        <v>37</v>
      </c>
      <c r="S45" s="20"/>
      <c r="T45" s="20"/>
      <c r="U45" s="20"/>
      <c r="V45" s="228"/>
      <c r="W45" s="228"/>
      <c r="X45" s="228"/>
      <c r="Y45" s="20"/>
      <c r="Z45" s="20"/>
      <c r="AA45" s="20"/>
      <c r="AB45" s="20"/>
    </row>
    <row r="46" spans="2:28" ht="15.65" customHeight="1" x14ac:dyDescent="0.35">
      <c r="B46" s="249" t="str">
        <f>VLOOKUP($U$8,Akhlak!$A$4:$J$43,10,FALSE)</f>
        <v xml:space="preserve"> 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6"/>
      <c r="M46" s="92" t="str">
        <f>VLOOKUP(N46,Sheet1!$A$1:$B$93,2)</f>
        <v xml:space="preserve"> </v>
      </c>
      <c r="N46" s="66"/>
      <c r="O46" s="100" t="s">
        <v>48</v>
      </c>
      <c r="P46" s="179" t="s">
        <v>133</v>
      </c>
      <c r="Q46" s="180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6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41" t="s">
        <v>53</v>
      </c>
      <c r="Q47" s="24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275</v>
      </c>
      <c r="C48" s="268"/>
      <c r="D48" s="268"/>
      <c r="E48" s="268"/>
      <c r="F48" s="268"/>
      <c r="G48" s="268"/>
      <c r="H48" s="268"/>
      <c r="I48" s="268"/>
      <c r="J48" s="268"/>
      <c r="K48" s="80" t="s">
        <v>181</v>
      </c>
      <c r="L48" s="208"/>
      <c r="M48" s="269">
        <f>VLOOKUP($U$8,'Nilai Tahriri'!$A$2:$AP$41,41,FALSE)</f>
        <v>0</v>
      </c>
      <c r="N48" s="270">
        <f>VLOOKUP($U$8,'Nilai Tahriri'!$A$2:$AO$41,41,FALSE)</f>
        <v>0</v>
      </c>
      <c r="O48" s="270">
        <f>VLOOKUP($U$8,'Nilai Tahriri'!$A$2:$AO$41,41,FALSE)</f>
        <v>0</v>
      </c>
      <c r="P48" s="201" t="s">
        <v>27</v>
      </c>
      <c r="Q48" s="201"/>
      <c r="R48" s="202"/>
      <c r="S48" s="20"/>
      <c r="T48" s="20"/>
      <c r="U48" s="20"/>
      <c r="V48" s="20"/>
      <c r="W48" s="20"/>
      <c r="X48" s="20"/>
      <c r="Y48" s="20"/>
      <c r="Z48" s="231"/>
      <c r="AA48" s="231"/>
      <c r="AB48" s="231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3"/>
      <c r="D50" s="203"/>
      <c r="E50" s="203"/>
      <c r="F50" s="203"/>
      <c r="G50" s="203"/>
      <c r="H50" s="203"/>
      <c r="I50" s="203"/>
      <c r="J50" s="203"/>
      <c r="K50" s="203"/>
      <c r="L50" s="45"/>
      <c r="M50" s="200" t="str">
        <f>Biodata!$C$13</f>
        <v>١٦ من رجب سنة ١٤٤٧ ه</v>
      </c>
      <c r="N50" s="200"/>
      <c r="O50" s="200"/>
      <c r="P50" s="200"/>
      <c r="Q50" s="204" t="s">
        <v>49</v>
      </c>
      <c r="R50" s="20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3"/>
      <c r="D51" s="203"/>
      <c r="E51" s="203"/>
      <c r="F51" s="203"/>
      <c r="G51" s="203"/>
      <c r="H51" s="203"/>
      <c r="I51" s="203"/>
      <c r="J51" s="203"/>
      <c r="K51" s="203"/>
      <c r="L51" s="45"/>
      <c r="M51" s="200" t="str">
        <f>Biodata!$C$14</f>
        <v>٠٥ من يناير سنة ٢٠٢٦ م</v>
      </c>
      <c r="N51" s="200"/>
      <c r="O51" s="200"/>
      <c r="P51" s="200"/>
      <c r="Q51" s="204"/>
      <c r="R51" s="204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160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264">
        <f>Biodata!$C$19</f>
        <v>0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1" t="str">
        <f>Biodata!$C$16</f>
        <v>كياهى الحاج شهاب المعي</v>
      </c>
      <c r="L58" s="261"/>
      <c r="M58" s="261"/>
      <c r="N58" s="261"/>
      <c r="O58" s="261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0" t="s">
        <v>172</v>
      </c>
      <c r="B1" s="280"/>
      <c r="C1" s="280"/>
      <c r="D1" s="280"/>
      <c r="E1" s="280"/>
      <c r="F1" s="280"/>
      <c r="G1" s="280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81" t="str">
        <f>Biodata!C4</f>
        <v>السادس ب للبنات</v>
      </c>
      <c r="B3" s="281"/>
      <c r="C3" s="281"/>
      <c r="D3" s="281"/>
      <c r="E3" s="281"/>
      <c r="F3" s="281"/>
      <c r="G3" s="281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 t="str">
        <f>'Data Siswa'!B2</f>
        <v>ANGGUN KEYLANI YUNIANA PUTRI</v>
      </c>
      <c r="C6" s="7" t="str">
        <f>'Data Siswa'!C2</f>
        <v>988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 t="str">
        <f>'Data Siswa'!B3</f>
        <v>ANISA DWI ANTARIKSA</v>
      </c>
      <c r="C7" s="7" t="str">
        <f>'Data Siswa'!C3</f>
        <v>989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 t="str">
        <f>'Data Siswa'!B4</f>
        <v>AQILA PARAMITHA</v>
      </c>
      <c r="C8" s="7" t="str">
        <f>'Data Siswa'!C4</f>
        <v>990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 t="str">
        <f>'Data Siswa'!B5</f>
        <v>AULYA FAUZYAH</v>
      </c>
      <c r="C9" s="7" t="str">
        <f>'Data Siswa'!C5</f>
        <v>991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 t="str">
        <f>'Data Siswa'!B6</f>
        <v>AZZAHRA SALSABILLA PUTRI KHOIRI</v>
      </c>
      <c r="C10" s="7" t="str">
        <f>'Data Siswa'!C6</f>
        <v>992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 t="str">
        <f>'Data Siswa'!B7</f>
        <v>DANYSA AULIA RAHMA</v>
      </c>
      <c r="C11" s="7" t="str">
        <f>'Data Siswa'!C7</f>
        <v>993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 t="str">
        <f>'Data Siswa'!B8</f>
        <v>DESWITA MAULIA</v>
      </c>
      <c r="C12" s="7" t="str">
        <f>'Data Siswa'!C8</f>
        <v>994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 t="str">
        <f>'Data Siswa'!B9</f>
        <v>DINDA CAHYANI RAHMA</v>
      </c>
      <c r="C13" s="7" t="str">
        <f>'Data Siswa'!C9</f>
        <v>995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 t="str">
        <f>'Data Siswa'!B10</f>
        <v>EFFEULIN MEIDIANA PUTRI</v>
      </c>
      <c r="C14" s="7" t="str">
        <f>'Data Siswa'!C10</f>
        <v>996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 t="str">
        <f>'Data Siswa'!B11</f>
        <v>ENGGAL FADHILLAH</v>
      </c>
      <c r="C15" s="7" t="str">
        <f>'Data Siswa'!C11</f>
        <v>997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 t="str">
        <f>'Data Siswa'!B12</f>
        <v>FAIRUZ LATHIFAH</v>
      </c>
      <c r="C16" s="7" t="str">
        <f>'Data Siswa'!C12</f>
        <v>998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 t="str">
        <f>'Data Siswa'!B13</f>
        <v>LENY DAHLIYANTI</v>
      </c>
      <c r="C17" s="7" t="str">
        <f>'Data Siswa'!C13</f>
        <v>999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 t="str">
        <f>'Data Siswa'!B14</f>
        <v>MANDA PAUZIAH</v>
      </c>
      <c r="C18" s="7" t="str">
        <f>'Data Siswa'!C14</f>
        <v>1000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 t="str">
        <f>'Data Siswa'!B15</f>
        <v>NAJWA DWI ADINDA</v>
      </c>
      <c r="C19" s="7" t="str">
        <f>'Data Siswa'!C15</f>
        <v>1001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 t="str">
        <f>'Data Siswa'!B16</f>
        <v>NARFA NAILA</v>
      </c>
      <c r="C20" s="7" t="str">
        <f>'Data Siswa'!C16</f>
        <v>1002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 t="str">
        <f>'Data Siswa'!B17</f>
        <v>OLIVIA NUR BAIHAKIM</v>
      </c>
      <c r="C21" s="7" t="str">
        <f>'Data Siswa'!C17</f>
        <v>1003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 t="str">
        <f>'Data Siswa'!B18</f>
        <v>SALWA KAILA ZAHRA</v>
      </c>
      <c r="C22" s="7" t="str">
        <f>'Data Siswa'!C18</f>
        <v>1004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 t="str">
        <f>'Data Siswa'!B19</f>
        <v>SHAREN GIANITA TIFFANY</v>
      </c>
      <c r="C23" s="7" t="str">
        <f>'Data Siswa'!C19</f>
        <v>1005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 t="str">
        <f>'Data Siswa'!B20</f>
        <v>SHEIFA AULIA FIORENTINE</v>
      </c>
      <c r="C24" s="7" t="str">
        <f>'Data Siswa'!C20</f>
        <v>1006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 t="str">
        <f>'Data Siswa'!B21</f>
        <v>SHINA LUBNAYA SHOFA</v>
      </c>
      <c r="C25" s="7" t="str">
        <f>'Data Siswa'!C21</f>
        <v>1007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 t="str">
        <f>'Data Siswa'!B22</f>
        <v>SITI ANNISA RAISYA NABILA</v>
      </c>
      <c r="C26" s="7" t="str">
        <f>'Data Siswa'!C22</f>
        <v>1008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 t="str">
        <f>'Data Siswa'!B23</f>
        <v>SITI AZIZAH</v>
      </c>
      <c r="C27" s="7" t="str">
        <f>'Data Siswa'!C23</f>
        <v>1009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 t="str">
        <f>'Data Siswa'!B24</f>
        <v>SITI NAILA AL KARIMAH</v>
      </c>
      <c r="C28" s="7" t="str">
        <f>'Data Siswa'!C24</f>
        <v>1010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 t="str">
        <f>'Data Siswa'!B25</f>
        <v>SITI FATIMAH</v>
      </c>
      <c r="C29" s="7" t="str">
        <f>'Data Siswa'!C25</f>
        <v>1011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 t="str">
        <f>'Data Siswa'!B26</f>
        <v>SYEFA SAMARA JAMAN</v>
      </c>
      <c r="C30" s="7" t="str">
        <f>'Data Siswa'!C26</f>
        <v>1012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 t="str">
        <f>'Data Siswa'!B27</f>
        <v>UTAMI RESDIYANA</v>
      </c>
      <c r="C31" s="7" t="str">
        <f>'Data Siswa'!C27</f>
        <v>1013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 t="str">
        <f>'Data Siswa'!B28</f>
        <v>VIOSA NUR AZZURA</v>
      </c>
      <c r="C32" s="7" t="str">
        <f>'Data Siswa'!C28</f>
        <v>1014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2" t="s">
        <v>162</v>
      </c>
      <c r="F47" s="282"/>
      <c r="G47" s="282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3">
        <f>Biodata!C19</f>
        <v>0</v>
      </c>
      <c r="F50" s="283"/>
      <c r="G50" s="283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