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1\"/>
    </mc:Choice>
  </mc:AlternateContent>
  <xr:revisionPtr revIDLastSave="0" documentId="13_ncr:1_{1D3347E9-E354-44AC-B407-1ABF626B2A73}" xr6:coauthVersionLast="47" xr6:coauthVersionMax="47" xr10:uidLastSave="{00000000-0000-0000-0000-000000000000}"/>
  <bookViews>
    <workbookView xWindow="38290" yWindow="-110" windowWidth="19420" windowHeight="10300" tabRatio="795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0" r:id="rId8"/>
    <sheet name="Sheet1" sheetId="5" state="hidden" r:id="rId9"/>
  </sheets>
  <definedNames>
    <definedName name="_xlnm._FilterDatabase" localSheetId="7" hidden="1">'Rekap Nilai'!$B$5:$G$45</definedName>
    <definedName name="nilai">'Nilai Tahriri'!$B$2:$X$27</definedName>
    <definedName name="_xlnm.Print_Area" localSheetId="4">'Nilai Syafahi'!$A$1:$W$43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4" i="4" l="1"/>
  <c r="W5" i="4" l="1"/>
  <c r="W7" i="4"/>
  <c r="W8" i="4"/>
  <c r="W9" i="4"/>
  <c r="W10" i="4"/>
  <c r="W11" i="4"/>
  <c r="W12" i="4"/>
  <c r="W13" i="4"/>
  <c r="W14" i="4"/>
  <c r="W15" i="4"/>
  <c r="W16" i="4"/>
  <c r="W17" i="4"/>
  <c r="W18" i="4"/>
  <c r="W19" i="4"/>
  <c r="W20" i="4"/>
  <c r="W21" i="4"/>
  <c r="W22" i="4"/>
  <c r="W23" i="4"/>
  <c r="W24" i="4"/>
  <c r="W25" i="4"/>
  <c r="W26" i="4"/>
  <c r="W27" i="4"/>
  <c r="W28" i="4"/>
  <c r="W29" i="4"/>
  <c r="W30" i="4"/>
  <c r="W31" i="4"/>
  <c r="W32" i="4"/>
  <c r="W33" i="4"/>
  <c r="W34" i="4"/>
  <c r="W35" i="4"/>
  <c r="W36" i="4"/>
  <c r="W37" i="4"/>
  <c r="W38" i="4"/>
  <c r="W39" i="4"/>
  <c r="W40" i="4"/>
  <c r="W41" i="4"/>
  <c r="W42" i="4"/>
  <c r="W43" i="4"/>
  <c r="Y2" i="3"/>
  <c r="O3" i="1" l="1"/>
  <c r="M51" i="1" l="1"/>
  <c r="M50" i="1"/>
  <c r="B12" i="8"/>
  <c r="B3" i="1" s="1"/>
  <c r="B11" i="8"/>
  <c r="B4" i="1" s="1"/>
  <c r="B10" i="8"/>
  <c r="D3" i="1" s="1"/>
  <c r="X32" i="3" l="1"/>
  <c r="Y32" i="3"/>
  <c r="X33" i="3"/>
  <c r="Y33" i="3"/>
  <c r="X34" i="3"/>
  <c r="Y34" i="3"/>
  <c r="X35" i="3"/>
  <c r="Y35" i="3"/>
  <c r="X36" i="3"/>
  <c r="Y36" i="3"/>
  <c r="X37" i="3"/>
  <c r="Y37" i="3"/>
  <c r="X38" i="3"/>
  <c r="Y38" i="3"/>
  <c r="X39" i="3"/>
  <c r="Y39" i="3"/>
  <c r="X40" i="3"/>
  <c r="Y40" i="3"/>
  <c r="X41" i="3"/>
  <c r="Y41" i="3"/>
  <c r="B32" i="3"/>
  <c r="C32" i="3"/>
  <c r="B33" i="3"/>
  <c r="C33" i="3"/>
  <c r="B34" i="3"/>
  <c r="C34" i="3"/>
  <c r="B35" i="3"/>
  <c r="C35" i="3"/>
  <c r="B36" i="3"/>
  <c r="C36" i="3"/>
  <c r="B37" i="3"/>
  <c r="C37" i="3"/>
  <c r="B38" i="3"/>
  <c r="C38" i="3"/>
  <c r="B39" i="3"/>
  <c r="C39" i="3"/>
  <c r="B40" i="3"/>
  <c r="C40" i="3"/>
  <c r="B41" i="3"/>
  <c r="C41" i="3"/>
  <c r="E50" i="10"/>
  <c r="A3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6" i="10"/>
  <c r="U4" i="4"/>
  <c r="Y9" i="3"/>
  <c r="X7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B48" i="1" l="1"/>
  <c r="E6" i="10"/>
  <c r="U5" i="4"/>
  <c r="E7" i="10" s="1"/>
  <c r="U6" i="4"/>
  <c r="U7" i="4"/>
  <c r="E9" i="10" s="1"/>
  <c r="U8" i="4"/>
  <c r="E10" i="10" s="1"/>
  <c r="U9" i="4"/>
  <c r="E11" i="10" s="1"/>
  <c r="U10" i="4"/>
  <c r="E12" i="10" s="1"/>
  <c r="U11" i="4"/>
  <c r="E13" i="10" s="1"/>
  <c r="U12" i="4"/>
  <c r="E14" i="10" s="1"/>
  <c r="U13" i="4"/>
  <c r="E15" i="10" s="1"/>
  <c r="U14" i="4"/>
  <c r="E16" i="10" s="1"/>
  <c r="U15" i="4"/>
  <c r="E17" i="10" s="1"/>
  <c r="U16" i="4"/>
  <c r="E18" i="10" s="1"/>
  <c r="U17" i="4"/>
  <c r="E19" i="10" s="1"/>
  <c r="U18" i="4"/>
  <c r="E20" i="10" s="1"/>
  <c r="U19" i="4"/>
  <c r="E21" i="10" s="1"/>
  <c r="U20" i="4"/>
  <c r="E22" i="10" s="1"/>
  <c r="U21" i="4"/>
  <c r="E23" i="10" s="1"/>
  <c r="U22" i="4"/>
  <c r="E24" i="10" s="1"/>
  <c r="U23" i="4"/>
  <c r="E25" i="10" s="1"/>
  <c r="U24" i="4"/>
  <c r="E26" i="10" s="1"/>
  <c r="U25" i="4"/>
  <c r="E27" i="10" s="1"/>
  <c r="U26" i="4"/>
  <c r="E28" i="10" s="1"/>
  <c r="U27" i="4"/>
  <c r="E29" i="10" s="1"/>
  <c r="U28" i="4"/>
  <c r="E30" i="10" s="1"/>
  <c r="U29" i="4"/>
  <c r="E31" i="10" s="1"/>
  <c r="U30" i="4"/>
  <c r="E32" i="10" s="1"/>
  <c r="U31" i="4"/>
  <c r="E33" i="10" s="1"/>
  <c r="U32" i="4"/>
  <c r="E34" i="10" s="1"/>
  <c r="U33" i="4"/>
  <c r="E35" i="10" s="1"/>
  <c r="U34" i="4"/>
  <c r="E36" i="10" s="1"/>
  <c r="U35" i="4"/>
  <c r="E37" i="10" s="1"/>
  <c r="U36" i="4"/>
  <c r="E38" i="10" s="1"/>
  <c r="U37" i="4"/>
  <c r="E39" i="10" s="1"/>
  <c r="U38" i="4"/>
  <c r="E40" i="10" s="1"/>
  <c r="U39" i="4"/>
  <c r="E41" i="10" s="1"/>
  <c r="U40" i="4"/>
  <c r="E42" i="10" s="1"/>
  <c r="U41" i="4"/>
  <c r="E43" i="10" s="1"/>
  <c r="U42" i="4"/>
  <c r="E44" i="10" s="1"/>
  <c r="U43" i="4"/>
  <c r="E45" i="10" s="1"/>
  <c r="X3" i="3"/>
  <c r="X4" i="3"/>
  <c r="X5" i="3"/>
  <c r="X6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2" i="3"/>
  <c r="Y3" i="3"/>
  <c r="Y4" i="3"/>
  <c r="Y5" i="3"/>
  <c r="Y6" i="3"/>
  <c r="Y7" i="3"/>
  <c r="Y8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E8" i="10" l="1"/>
  <c r="W6" i="4"/>
  <c r="G6" i="10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R5" i="4" l="1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" i="4"/>
  <c r="G23" i="10" l="1"/>
  <c r="G15" i="10"/>
  <c r="G7" i="10"/>
  <c r="G38" i="10"/>
  <c r="G30" i="10"/>
  <c r="G22" i="10"/>
  <c r="G14" i="10"/>
  <c r="G45" i="10"/>
  <c r="G13" i="10"/>
  <c r="G44" i="10"/>
  <c r="G12" i="10"/>
  <c r="G43" i="10"/>
  <c r="G35" i="10"/>
  <c r="G27" i="10"/>
  <c r="G19" i="10"/>
  <c r="G11" i="10"/>
  <c r="G37" i="10"/>
  <c r="G20" i="10"/>
  <c r="G42" i="10"/>
  <c r="G34" i="10"/>
  <c r="G26" i="10"/>
  <c r="G18" i="10"/>
  <c r="G10" i="10"/>
  <c r="G39" i="10"/>
  <c r="G21" i="10"/>
  <c r="G28" i="10"/>
  <c r="G41" i="10"/>
  <c r="G33" i="10"/>
  <c r="G25" i="10"/>
  <c r="G17" i="10"/>
  <c r="G9" i="10"/>
  <c r="G31" i="10"/>
  <c r="G29" i="10"/>
  <c r="G36" i="10"/>
  <c r="G40" i="10"/>
  <c r="G32" i="10"/>
  <c r="G24" i="10"/>
  <c r="G16" i="10"/>
  <c r="G8" i="10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Q43" i="4"/>
  <c r="T43" i="4" s="1"/>
  <c r="D45" i="10" s="1"/>
  <c r="C43" i="4"/>
  <c r="B43" i="4"/>
  <c r="Q42" i="4"/>
  <c r="T42" i="4" s="1"/>
  <c r="D44" i="10" s="1"/>
  <c r="C42" i="4"/>
  <c r="B42" i="4"/>
  <c r="Q41" i="4"/>
  <c r="T41" i="4" s="1"/>
  <c r="D43" i="10" s="1"/>
  <c r="C41" i="4"/>
  <c r="B41" i="4"/>
  <c r="Q40" i="4"/>
  <c r="T40" i="4" s="1"/>
  <c r="D42" i="10" s="1"/>
  <c r="C40" i="4"/>
  <c r="B40" i="4"/>
  <c r="Q39" i="4"/>
  <c r="T39" i="4" s="1"/>
  <c r="D41" i="10" s="1"/>
  <c r="C39" i="4"/>
  <c r="B39" i="4"/>
  <c r="Q38" i="4"/>
  <c r="T38" i="4" s="1"/>
  <c r="D40" i="10" s="1"/>
  <c r="C38" i="4"/>
  <c r="B38" i="4"/>
  <c r="Q37" i="4"/>
  <c r="T37" i="4" s="1"/>
  <c r="D39" i="10" s="1"/>
  <c r="C37" i="4"/>
  <c r="B37" i="4"/>
  <c r="Q36" i="4"/>
  <c r="T36" i="4" s="1"/>
  <c r="D38" i="10" s="1"/>
  <c r="C36" i="4"/>
  <c r="B36" i="4"/>
  <c r="Q35" i="4"/>
  <c r="T35" i="4" s="1"/>
  <c r="D37" i="10" s="1"/>
  <c r="C35" i="4"/>
  <c r="B35" i="4"/>
  <c r="Q34" i="4"/>
  <c r="T34" i="4" s="1"/>
  <c r="D36" i="10" s="1"/>
  <c r="C34" i="4"/>
  <c r="B34" i="4"/>
  <c r="Q33" i="4"/>
  <c r="T33" i="4" s="1"/>
  <c r="D35" i="10" s="1"/>
  <c r="C33" i="4"/>
  <c r="B33" i="4"/>
  <c r="Q32" i="4"/>
  <c r="T32" i="4" s="1"/>
  <c r="D34" i="10" s="1"/>
  <c r="C32" i="4"/>
  <c r="B32" i="4"/>
  <c r="Q31" i="4"/>
  <c r="T31" i="4" s="1"/>
  <c r="D33" i="10" s="1"/>
  <c r="C31" i="4"/>
  <c r="B31" i="4"/>
  <c r="Q30" i="4"/>
  <c r="T30" i="4" s="1"/>
  <c r="D32" i="10" s="1"/>
  <c r="C30" i="4"/>
  <c r="B30" i="4"/>
  <c r="Q29" i="4"/>
  <c r="T29" i="4" s="1"/>
  <c r="D31" i="10" s="1"/>
  <c r="C29" i="4"/>
  <c r="B29" i="4"/>
  <c r="Q28" i="4"/>
  <c r="T28" i="4" s="1"/>
  <c r="D30" i="10" s="1"/>
  <c r="C28" i="4"/>
  <c r="B28" i="4"/>
  <c r="Q27" i="4"/>
  <c r="T27" i="4" s="1"/>
  <c r="D29" i="10" s="1"/>
  <c r="C27" i="4"/>
  <c r="B27" i="4"/>
  <c r="Q26" i="4"/>
  <c r="T26" i="4" s="1"/>
  <c r="D28" i="10" s="1"/>
  <c r="C26" i="4"/>
  <c r="B26" i="4"/>
  <c r="Q25" i="4"/>
  <c r="T25" i="4" s="1"/>
  <c r="D27" i="10" s="1"/>
  <c r="C25" i="4"/>
  <c r="B25" i="4"/>
  <c r="Q24" i="4"/>
  <c r="T24" i="4" s="1"/>
  <c r="D26" i="10" s="1"/>
  <c r="C24" i="4"/>
  <c r="B24" i="4"/>
  <c r="Q23" i="4"/>
  <c r="T23" i="4" s="1"/>
  <c r="D25" i="10" s="1"/>
  <c r="C23" i="4"/>
  <c r="B23" i="4"/>
  <c r="Q22" i="4"/>
  <c r="T22" i="4" s="1"/>
  <c r="D24" i="10" s="1"/>
  <c r="C22" i="4"/>
  <c r="B22" i="4"/>
  <c r="Q21" i="4"/>
  <c r="T21" i="4" s="1"/>
  <c r="D23" i="10" s="1"/>
  <c r="C21" i="4"/>
  <c r="B21" i="4"/>
  <c r="Q20" i="4"/>
  <c r="T20" i="4" s="1"/>
  <c r="D22" i="10" s="1"/>
  <c r="C20" i="4"/>
  <c r="B20" i="4"/>
  <c r="Q19" i="4"/>
  <c r="T19" i="4" s="1"/>
  <c r="D21" i="10" s="1"/>
  <c r="C19" i="4"/>
  <c r="B19" i="4"/>
  <c r="Q18" i="4"/>
  <c r="T18" i="4" s="1"/>
  <c r="D20" i="10" s="1"/>
  <c r="C18" i="4"/>
  <c r="B18" i="4"/>
  <c r="Q17" i="4"/>
  <c r="T17" i="4" s="1"/>
  <c r="D19" i="10" s="1"/>
  <c r="C17" i="4"/>
  <c r="B17" i="4"/>
  <c r="Q16" i="4"/>
  <c r="T16" i="4" s="1"/>
  <c r="D18" i="10" s="1"/>
  <c r="C16" i="4"/>
  <c r="B16" i="4"/>
  <c r="Q15" i="4"/>
  <c r="T15" i="4" s="1"/>
  <c r="D17" i="10" s="1"/>
  <c r="C15" i="4"/>
  <c r="B15" i="4"/>
  <c r="Q14" i="4"/>
  <c r="T14" i="4" s="1"/>
  <c r="D16" i="10" s="1"/>
  <c r="C14" i="4"/>
  <c r="B14" i="4"/>
  <c r="Q13" i="4"/>
  <c r="T13" i="4" s="1"/>
  <c r="D15" i="10" s="1"/>
  <c r="C13" i="4"/>
  <c r="B13" i="4"/>
  <c r="Q12" i="4"/>
  <c r="T12" i="4" s="1"/>
  <c r="D14" i="10" s="1"/>
  <c r="C12" i="4"/>
  <c r="B12" i="4"/>
  <c r="Q11" i="4"/>
  <c r="T11" i="4" s="1"/>
  <c r="D13" i="10" s="1"/>
  <c r="C11" i="4"/>
  <c r="B11" i="4"/>
  <c r="Q10" i="4"/>
  <c r="T10" i="4" s="1"/>
  <c r="D12" i="10" s="1"/>
  <c r="C10" i="4"/>
  <c r="B10" i="4"/>
  <c r="Q9" i="4"/>
  <c r="C9" i="4"/>
  <c r="B9" i="4"/>
  <c r="Q8" i="4"/>
  <c r="T8" i="4" s="1"/>
  <c r="D10" i="10" s="1"/>
  <c r="C8" i="4"/>
  <c r="B8" i="4"/>
  <c r="Q7" i="4"/>
  <c r="T7" i="4" s="1"/>
  <c r="D9" i="10" s="1"/>
  <c r="C7" i="4"/>
  <c r="B7" i="4"/>
  <c r="Q6" i="4"/>
  <c r="T6" i="4" s="1"/>
  <c r="D8" i="10" s="1"/>
  <c r="C6" i="4"/>
  <c r="B6" i="4"/>
  <c r="Q5" i="4"/>
  <c r="C5" i="4"/>
  <c r="B5" i="4"/>
  <c r="A5" i="4"/>
  <c r="Q4" i="4"/>
  <c r="C4" i="4"/>
  <c r="B4" i="4"/>
  <c r="A4" i="4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B1" i="1" s="1"/>
  <c r="A2" i="3"/>
  <c r="N9" i="1" s="1"/>
  <c r="B7" i="8"/>
  <c r="K3" i="1" s="1"/>
  <c r="B4" i="8"/>
  <c r="M3" i="1" s="1"/>
  <c r="C21" i="1" l="1"/>
  <c r="B21" i="1" s="1"/>
  <c r="C20" i="1"/>
  <c r="B20" i="1" s="1"/>
  <c r="C28" i="1"/>
  <c r="B28" i="1" s="1"/>
  <c r="C17" i="1"/>
  <c r="B17" i="1" s="1"/>
  <c r="C27" i="1"/>
  <c r="B27" i="1" s="1"/>
  <c r="C15" i="1"/>
  <c r="B15" i="1" s="1"/>
  <c r="C26" i="1"/>
  <c r="B26" i="1" s="1"/>
  <c r="C14" i="1"/>
  <c r="B14" i="1" s="1"/>
  <c r="C25" i="1"/>
  <c r="B25" i="1" s="1"/>
  <c r="C13" i="1"/>
  <c r="B13" i="1" s="1"/>
  <c r="C24" i="1"/>
  <c r="B24" i="1" s="1"/>
  <c r="C10" i="1"/>
  <c r="B10" i="1" s="1"/>
  <c r="C23" i="1"/>
  <c r="B23" i="1" s="1"/>
  <c r="D43" i="1"/>
  <c r="N44" i="1"/>
  <c r="M44" i="1" s="1"/>
  <c r="N30" i="1"/>
  <c r="M30" i="1" s="1"/>
  <c r="N29" i="1"/>
  <c r="M29" i="1" s="1"/>
  <c r="N23" i="1"/>
  <c r="M23" i="1" s="1"/>
  <c r="N34" i="1"/>
  <c r="M34" i="1" s="1"/>
  <c r="N41" i="1"/>
  <c r="M41" i="1" s="1"/>
  <c r="N39" i="1"/>
  <c r="M39" i="1" s="1"/>
  <c r="N37" i="1"/>
  <c r="M37" i="1" s="1"/>
  <c r="N36" i="1"/>
  <c r="M36" i="1" s="1"/>
  <c r="N35" i="1"/>
  <c r="M35" i="1" s="1"/>
  <c r="N33" i="1"/>
  <c r="M33" i="1" s="1"/>
  <c r="M48" i="1"/>
  <c r="K41" i="1"/>
  <c r="K38" i="1"/>
  <c r="D41" i="1"/>
  <c r="B41" i="1"/>
  <c r="B38" i="1"/>
  <c r="D38" i="1"/>
  <c r="B34" i="1"/>
  <c r="N20" i="1"/>
  <c r="M20" i="1" s="1"/>
  <c r="N21" i="1"/>
  <c r="M21" i="1" s="1"/>
  <c r="N19" i="1"/>
  <c r="M19" i="1" s="1"/>
  <c r="N16" i="1"/>
  <c r="M16" i="1" s="1"/>
  <c r="N22" i="1"/>
  <c r="M22" i="1" s="1"/>
  <c r="M25" i="1"/>
  <c r="N13" i="1"/>
  <c r="M13" i="1" s="1"/>
  <c r="M24" i="1"/>
  <c r="O48" i="1"/>
  <c r="N48" i="1"/>
  <c r="M14" i="1"/>
  <c r="N11" i="1"/>
  <c r="M11" i="1" s="1"/>
  <c r="M9" i="1"/>
  <c r="M47" i="1"/>
  <c r="N10" i="1"/>
  <c r="M10" i="1" s="1"/>
  <c r="M45" i="1"/>
  <c r="M17" i="1"/>
  <c r="M38" i="1"/>
  <c r="M31" i="1"/>
  <c r="T9" i="4"/>
  <c r="D11" i="10" s="1"/>
  <c r="T5" i="4"/>
  <c r="D7" i="10" s="1"/>
  <c r="T4" i="4"/>
  <c r="D6" i="10" s="1"/>
  <c r="B19" i="1"/>
  <c r="B18" i="1"/>
  <c r="B11" i="1"/>
  <c r="B12" i="1"/>
  <c r="M43" i="1"/>
  <c r="M15" i="1"/>
  <c r="M42" i="1"/>
  <c r="M40" i="1"/>
  <c r="M12" i="1"/>
  <c r="M26" i="1"/>
  <c r="M18" i="1"/>
  <c r="B46" i="1"/>
  <c r="V5" i="4" l="1" a="1"/>
  <c r="V5" i="4" s="1"/>
  <c r="K43" i="1"/>
  <c r="V11" i="4" a="1"/>
  <c r="V11" i="4" s="1"/>
  <c r="V9" i="4" a="1"/>
  <c r="V9" i="4" s="1"/>
  <c r="V23" i="4" a="1"/>
  <c r="V23" i="4" s="1"/>
  <c r="V17" i="4" a="1"/>
  <c r="V17" i="4" s="1"/>
  <c r="V21" i="4" a="1"/>
  <c r="V21" i="4" s="1"/>
  <c r="V16" i="4" a="1"/>
  <c r="V16" i="4" s="1"/>
  <c r="V13" i="4" a="1"/>
  <c r="V13" i="4" s="1"/>
  <c r="V31" i="4" a="1"/>
  <c r="V31" i="4" s="1"/>
  <c r="V14" i="4" a="1"/>
  <c r="V14" i="4" s="1"/>
  <c r="V42" i="4" a="1"/>
  <c r="V42" i="4" s="1"/>
  <c r="V8" i="4" a="1"/>
  <c r="V8" i="4" s="1"/>
  <c r="V35" i="4" a="1"/>
  <c r="V35" i="4" s="1"/>
  <c r="V6" i="4" a="1"/>
  <c r="V6" i="4" s="1"/>
  <c r="V30" i="4" a="1"/>
  <c r="V30" i="4" s="1"/>
  <c r="V36" i="4" a="1"/>
  <c r="V36" i="4" s="1"/>
  <c r="V38" i="4" a="1"/>
  <c r="V38" i="4" s="1"/>
  <c r="V29" i="4" a="1"/>
  <c r="V29" i="4" s="1"/>
  <c r="V15" i="4" a="1"/>
  <c r="V15" i="4" s="1"/>
  <c r="V41" i="4" a="1"/>
  <c r="V41" i="4" s="1"/>
  <c r="V7" i="4" a="1"/>
  <c r="V7" i="4" s="1"/>
  <c r="V18" i="4" a="1"/>
  <c r="V18" i="4" s="1"/>
  <c r="V25" i="4" a="1"/>
  <c r="V25" i="4" s="1"/>
  <c r="V40" i="4" a="1"/>
  <c r="V40" i="4" s="1"/>
  <c r="V19" i="4" a="1"/>
  <c r="V19" i="4" s="1"/>
  <c r="V37" i="4" a="1"/>
  <c r="V37" i="4" s="1"/>
  <c r="V10" i="4" a="1"/>
  <c r="V10" i="4" s="1"/>
  <c r="V33" i="4" a="1"/>
  <c r="V33" i="4" s="1"/>
  <c r="V28" i="4" a="1"/>
  <c r="V28" i="4" s="1"/>
  <c r="V20" i="4" a="1"/>
  <c r="V20" i="4" s="1"/>
  <c r="V43" i="4" a="1"/>
  <c r="V43" i="4" s="1"/>
  <c r="V26" i="4" a="1"/>
  <c r="V26" i="4" s="1"/>
  <c r="V34" i="4" a="1"/>
  <c r="V34" i="4" s="1"/>
  <c r="V39" i="4" a="1"/>
  <c r="V39" i="4" s="1"/>
  <c r="V12" i="4" a="1"/>
  <c r="V12" i="4" s="1"/>
  <c r="V22" i="4" a="1"/>
  <c r="V22" i="4" s="1"/>
  <c r="V24" i="4" a="1"/>
  <c r="V24" i="4" s="1"/>
  <c r="V27" i="4" a="1"/>
  <c r="V27" i="4" s="1"/>
  <c r="V32" i="4" a="1"/>
  <c r="V32" i="4" s="1"/>
  <c r="V4" i="4" a="1"/>
  <c r="V4" i="4" s="1"/>
  <c r="B43" i="1" s="1"/>
  <c r="F34" i="10" l="1"/>
  <c r="F18" i="10"/>
  <c r="F29" i="10"/>
  <c r="F22" i="10"/>
  <c r="F20" i="10"/>
  <c r="F8" i="10"/>
  <c r="F23" i="10"/>
  <c r="F27" i="10"/>
  <c r="F37" i="10"/>
  <c r="F43" i="10"/>
  <c r="F25" i="10"/>
  <c r="F45" i="10"/>
  <c r="F9" i="10"/>
  <c r="F35" i="10"/>
  <c r="F14" i="10"/>
  <c r="F12" i="10"/>
  <c r="F17" i="10"/>
  <c r="F44" i="10"/>
  <c r="F11" i="10"/>
  <c r="F30" i="10"/>
  <c r="F19" i="10"/>
  <c r="F10" i="10"/>
  <c r="F39" i="10"/>
  <c r="F31" i="10"/>
  <c r="F16" i="10"/>
  <c r="F13" i="10"/>
  <c r="F26" i="10"/>
  <c r="F24" i="10"/>
  <c r="F41" i="10"/>
  <c r="F36" i="10"/>
  <c r="F21" i="10"/>
  <c r="F40" i="10"/>
  <c r="F33" i="10"/>
  <c r="F32" i="10"/>
  <c r="F28" i="10"/>
  <c r="F42" i="10"/>
  <c r="F38" i="10"/>
  <c r="F15" i="10"/>
  <c r="F7" i="10"/>
  <c r="F6" i="10"/>
</calcChain>
</file>

<file path=xl/sharedStrings.xml><?xml version="1.0" encoding="utf-8"?>
<sst xmlns="http://schemas.openxmlformats.org/spreadsheetml/2006/main" count="484" uniqueCount="313">
  <si>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</si>
  <si>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</si>
  <si>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</si>
  <si>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</si>
  <si>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</si>
  <si>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</si>
  <si>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</si>
  <si>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</si>
  <si>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</si>
  <si>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</si>
  <si>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</si>
  <si>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</si>
  <si>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</si>
  <si>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</si>
  <si>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</si>
  <si>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</si>
  <si>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</si>
  <si>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</si>
  <si>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</si>
  <si>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</si>
  <si>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</si>
  <si>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</si>
  <si>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</si>
  <si>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</si>
  <si>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</si>
  <si>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</si>
  <si>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</si>
  <si>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</si>
  <si>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</si>
  <si>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</si>
  <si>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</si>
  <si>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</si>
  <si>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</si>
  <si>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</si>
  <si>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</si>
  <si>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</si>
  <si>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</si>
  <si>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</si>
  <si>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</si>
  <si>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</si>
  <si>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</si>
  <si>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</si>
  <si>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</si>
  <si>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</si>
  <si>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</si>
  <si>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</si>
  <si>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</si>
  <si>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</si>
  <si>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</si>
  <si>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</si>
  <si>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</si>
  <si>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</si>
  <si>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</si>
  <si>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</si>
  <si>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</si>
  <si>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</si>
  <si>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</si>
  <si>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</si>
  <si>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</si>
  <si>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</si>
  <si>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</si>
  <si>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</si>
  <si>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</si>
  <si>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</si>
  <si>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</si>
  <si>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</si>
  <si>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</si>
  <si>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</si>
  <si>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</si>
  <si>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</si>
  <si>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</si>
  <si>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</si>
  <si>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</si>
  <si>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</si>
  <si>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</si>
  <si>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</si>
  <si>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</si>
  <si>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</si>
  <si>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</si>
  <si>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</si>
  <si>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</si>
  <si>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</si>
  <si>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</si>
  <si>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</si>
  <si>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</si>
  <si>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</si>
  <si>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</si>
  <si>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</si>
  <si>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</si>
  <si>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</si>
  <si>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</si>
  <si>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</si>
  <si>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</si>
  <si>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</si>
  <si>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</si>
  <si>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</si>
  <si>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</si>
  <si>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</si>
  <si>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</si>
  <si>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</si>
  <si>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</si>
  <si>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</si>
  <si>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</si>
  <si>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</si>
  <si>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</si>
  <si>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</si>
  <si>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</si>
  <si>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</si>
  <si>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</si>
  <si>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</si>
  <si>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</si>
  <si>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</si>
  <si>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</si>
  <si>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</si>
  <si>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</si>
  <si>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</si>
  <si>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</si>
  <si>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</si>
  <si>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</si>
  <si>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</si>
  <si>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</si>
  <si>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</si>
  <si>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</si>
  <si>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</si>
  <si>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</si>
  <si>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</si>
  <si>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</si>
  <si>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</si>
  <si>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</si>
  <si>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</si>
  <si>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</si>
  <si>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</si>
  <si>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</si>
  <si>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</si>
  <si>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</si>
  <si>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</si>
  <si>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</si>
  <si>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</si>
  <si>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</si>
  <si>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</si>
  <si>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</si>
  <si>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</si>
  <si>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</si>
  <si>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</si>
  <si>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</si>
  <si>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</si>
  <si>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</si>
  <si>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</si>
  <si>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</si>
  <si>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</si>
  <si>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</si>
  <si>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</si>
  <si>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</si>
  <si>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</si>
  <si>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</si>
  <si>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</si>
  <si>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</si>
  <si>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</si>
  <si>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</si>
  <si>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</si>
  <si>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</si>
  <si>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</si>
  <si>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</si>
  <si>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</si>
  <si>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</si>
  <si>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</si>
  <si>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</si>
  <si>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</si>
  <si>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</si>
  <si>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</si>
  <si>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</si>
  <si>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</si>
  <si>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</si>
  <si>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</si>
  <si>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</si>
  <si>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</si>
  <si>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</si>
  <si>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</si>
  <si>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</si>
  <si>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</si>
  <si>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</si>
  <si>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</si>
  <si>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</si>
  <si>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</si>
  <si>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</si>
  <si>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</si>
  <si>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</si>
  <si>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</si>
  <si>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</si>
  <si>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</si>
  <si>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</si>
  <si>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</si>
  <si>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</si>
  <si>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</si>
  <si>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</si>
  <si>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</si>
  <si>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</si>
  <si>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</si>
  <si>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</si>
  <si>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</si>
  <si>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</si>
  <si>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</si>
  <si>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</si>
  <si>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</si>
  <si>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</si>
  <si>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</si>
  <si>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</si>
  <si>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</si>
  <si>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</si>
  <si>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</si>
  <si>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</si>
  <si>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</si>
  <si>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</si>
  <si>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</si>
  <si>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</si>
  <si>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</si>
  <si>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</si>
  <si>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</si>
  <si>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</si>
  <si>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</si>
  <si>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</si>
  <si>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</si>
  <si>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</si>
  <si>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</si>
  <si>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</si>
  <si>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</si>
  <si>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</si>
  <si>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</si>
  <si>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</si>
  <si>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</si>
  <si>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</si>
  <si>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</si>
  <si>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</si>
  <si>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</si>
  <si>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</si>
  <si>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</si>
  <si>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</si>
  <si>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</si>
  <si>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</si>
  <si>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</si>
  <si>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</si>
  <si>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</si>
  <si>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</si>
  <si>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</si>
  <si>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</si>
  <si>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</si>
  <si>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</si>
  <si>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</si>
  <si>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</si>
  <si>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</si>
  <si>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</si>
  <si>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</si>
  <si>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</si>
  <si>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</si>
  <si>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</si>
  <si>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</si>
  <si>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</si>
  <si>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</si>
  <si>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</si>
  <si>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</si>
  <si>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</si>
  <si>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</si>
  <si>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التوحيد</t>
  </si>
  <si>
    <t>علم التجويد</t>
  </si>
  <si>
    <t>IPA</t>
  </si>
  <si>
    <t>IPS</t>
  </si>
  <si>
    <t>الإنشاء</t>
  </si>
  <si>
    <t>المحفوظات</t>
  </si>
  <si>
    <t>الإسم :</t>
  </si>
  <si>
    <t>الأوّل أ للبنين</t>
  </si>
  <si>
    <t>Nama Arab</t>
  </si>
  <si>
    <t>الأستاذ الحاج أحمد مهيمن الماجستير</t>
  </si>
  <si>
    <t>٢٠٢٥ - ٢٠٢٦</t>
  </si>
  <si>
    <t>١٤٤٦ - ١٤٤٧</t>
  </si>
  <si>
    <t>٤٠ من يوليو سنة ٢٠٢٦ م</t>
  </si>
  <si>
    <t>١٩ من محرم سنة ١٤٤٨ ه</t>
  </si>
  <si>
    <t>الثاني</t>
  </si>
  <si>
    <t>AGIS NAZIULLAH</t>
  </si>
  <si>
    <t>001</t>
  </si>
  <si>
    <t>ARKAN RIZKI RAMADHAN</t>
  </si>
  <si>
    <t>002</t>
  </si>
  <si>
    <t>ERFAN ADI PUTRA</t>
  </si>
  <si>
    <t>003</t>
  </si>
  <si>
    <t>FAIREL ATHARIZZ CALIEF</t>
  </si>
  <si>
    <t>004</t>
  </si>
  <si>
    <t>FIRMAN NUR FEBRIAN</t>
  </si>
  <si>
    <t>005</t>
  </si>
  <si>
    <t>HAFIS ADITYA AZHAR</t>
  </si>
  <si>
    <t>006</t>
  </si>
  <si>
    <t>HANIF DWI TRIANA</t>
  </si>
  <si>
    <t>007</t>
  </si>
  <si>
    <t>MUHAMMAD AGIL AL GIFFARI</t>
  </si>
  <si>
    <t>008</t>
  </si>
  <si>
    <t>MUHAMMAD FATHIR SYAHRULLAH</t>
  </si>
  <si>
    <t>009</t>
  </si>
  <si>
    <t>MUHAMMAD NIZAM EL-FATH</t>
  </si>
  <si>
    <t>010</t>
  </si>
  <si>
    <t>MUHAMMAD RHAFHA KHALIFI</t>
  </si>
  <si>
    <t>011</t>
  </si>
  <si>
    <t>MUHAMMAD TAJUL ARIFIN</t>
  </si>
  <si>
    <t>012</t>
  </si>
  <si>
    <t>NOUVAL NUR RAFSAN JAANI</t>
  </si>
  <si>
    <t>013</t>
  </si>
  <si>
    <t>NAUFAL  MUMTAZ ADZ-DZAKY</t>
  </si>
  <si>
    <t>014</t>
  </si>
  <si>
    <t>RAFASYAH ADITYA PRATAMA</t>
  </si>
  <si>
    <t>015</t>
  </si>
  <si>
    <t>USAID AMRI RAFSANJANI</t>
  </si>
  <si>
    <t>016</t>
  </si>
  <si>
    <t>YUNDA PARIZ</t>
  </si>
  <si>
    <t>017</t>
  </si>
  <si>
    <t>YUSUF MARADIKA PRATAMA</t>
  </si>
  <si>
    <t>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</si>
</sst>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0"/>
      <name val="Times New Roman"/>
      <family val="1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6"/>
      <color theme="1"/>
      <name val="Traditional Arabic"/>
      <family val="1"/>
    </font>
    <font>
      <sz val="14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23" fillId="0" borderId="0" xfId="0" applyFont="1" applyAlignment="1">
      <alignment horizontal="center"/>
    </xf>
    <xf numFmtId="168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30" xfId="0" applyFont="1" applyBorder="1" applyProtection="1">
      <protection locked="0"/>
    </xf>
    <xf numFmtId="0" fontId="7" fillId="0" borderId="4" xfId="0" applyFont="1" applyBorder="1" applyProtection="1">
      <protection locked="0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14" fillId="3" borderId="2" xfId="0" applyFont="1" applyFill="1" applyBorder="1" applyAlignment="1">
      <alignment horizontal="center" vertical="center" textRotation="90"/>
    </xf>
    <xf numFmtId="0" fontId="14" fillId="4" borderId="2" xfId="0" applyFont="1" applyFill="1" applyBorder="1" applyAlignment="1">
      <alignment horizontal="center" vertical="center" textRotation="9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4" fillId="0" borderId="2" xfId="0" applyFont="1" applyBorder="1" applyAlignment="1" applyProtection="1">
      <alignment horizontal="right"/>
      <protection locked="0"/>
    </xf>
    <xf numFmtId="0" fontId="32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22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3" fillId="0" borderId="0" xfId="0" applyFont="1"/>
    <xf numFmtId="0" fontId="33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37" fillId="0" borderId="0" xfId="0" applyFont="1" applyAlignment="1">
      <alignment vertical="center" readingOrder="2"/>
    </xf>
    <xf numFmtId="166" fontId="37" fillId="0" borderId="0" xfId="0" applyNumberFormat="1" applyFont="1" applyAlignment="1">
      <alignment vertical="center" readingOrder="2"/>
    </xf>
    <xf numFmtId="0" fontId="0" fillId="0" borderId="0" xfId="0" applyAlignment="1" applyProtection="1">
      <alignment readingOrder="2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vertical="center"/>
      <protection locked="0"/>
    </xf>
    <xf numFmtId="0" fontId="38" fillId="0" borderId="2" xfId="0" quotePrefix="1" applyFont="1" applyBorder="1" applyAlignment="1" applyProtection="1">
      <alignment vertical="center" readingOrder="2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4" xfId="0" applyFont="1" applyBorder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1"/>
    </xf>
    <xf numFmtId="0" fontId="27" fillId="0" borderId="16" xfId="0" applyFont="1" applyBorder="1" applyAlignment="1">
      <alignment horizontal="center" vertical="center" readingOrder="1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right" vertical="center" readingOrder="2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35" fillId="7" borderId="0" xfId="0" applyFont="1" applyFill="1" applyAlignment="1">
      <alignment horizontal="center"/>
    </xf>
    <xf numFmtId="0" fontId="33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A3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0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5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9" val="23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30480</xdr:colOff>
          <xdr:row>6</xdr:row>
          <xdr:rowOff>0</xdr:rowOff>
        </xdr:from>
        <xdr:to>
          <xdr:col>21</xdr:col>
          <xdr:colOff>601980</xdr:colOff>
          <xdr:row>7</xdr:row>
          <xdr:rowOff>236220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45720</xdr:colOff>
          <xdr:row>6</xdr:row>
          <xdr:rowOff>7620</xdr:rowOff>
        </xdr:from>
        <xdr:to>
          <xdr:col>24</xdr:col>
          <xdr:colOff>144780</xdr:colOff>
          <xdr:row>7</xdr:row>
          <xdr:rowOff>83820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7620</xdr:rowOff>
        </xdr:from>
        <xdr:to>
          <xdr:col>24</xdr:col>
          <xdr:colOff>160020</xdr:colOff>
          <xdr:row>10</xdr:row>
          <xdr:rowOff>160020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45720</xdr:rowOff>
        </xdr:from>
        <xdr:to>
          <xdr:col>24</xdr:col>
          <xdr:colOff>160020</xdr:colOff>
          <xdr:row>13</xdr:row>
          <xdr:rowOff>7620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7620</xdr:rowOff>
        </xdr:from>
        <xdr:to>
          <xdr:col>21</xdr:col>
          <xdr:colOff>579120</xdr:colOff>
          <xdr:row>16</xdr:row>
          <xdr:rowOff>30480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807720</xdr:colOff>
          <xdr:row>14</xdr:row>
          <xdr:rowOff>7620</xdr:rowOff>
        </xdr:from>
        <xdr:to>
          <xdr:col>24</xdr:col>
          <xdr:colOff>152400</xdr:colOff>
          <xdr:row>16</xdr:row>
          <xdr:rowOff>7620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4" x14ac:dyDescent="0.3"/>
  <sheetData>
    <row r="2" spans="3:3" x14ac:dyDescent="0.3">
      <c r="C2" t="s">
        <v>128</v>
      </c>
    </row>
    <row r="4" spans="3:3" x14ac:dyDescent="0.3">
      <c r="C4" t="s">
        <v>129</v>
      </c>
    </row>
    <row r="6" spans="3:3" x14ac:dyDescent="0.3">
      <c r="C6" t="s">
        <v>130</v>
      </c>
    </row>
    <row r="8" spans="3:3" x14ac:dyDescent="0.3">
      <c r="C8" t="s">
        <v>131</v>
      </c>
    </row>
    <row r="10" spans="3:3" x14ac:dyDescent="0.3">
      <c r="C10" t="s">
        <v>132</v>
      </c>
    </row>
    <row r="12" spans="3:3" x14ac:dyDescent="0.3">
      <c r="C12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130" zoomScaleNormal="130" workbookViewId="0">
      <selection activeCell="C4" sqref="C4:D5"/>
    </sheetView>
  </sheetViews>
  <sheetFormatPr defaultColWidth="8.6640625" defaultRowHeight="14.4" x14ac:dyDescent="0.3"/>
  <cols>
    <col min="1" max="1" width="5.109375" style="17" customWidth="1"/>
    <col min="2" max="2" width="31.88671875" style="17" hidden="1" customWidth="1"/>
    <col min="3" max="3" width="24.44140625" style="17" customWidth="1"/>
    <col min="4" max="4" width="24.88671875" style="17" customWidth="1"/>
    <col min="5" max="5" width="2.44140625" style="17" customWidth="1"/>
    <col min="6" max="6" width="24.21875" style="17" customWidth="1"/>
    <col min="7" max="16384" width="8.6640625" style="17"/>
  </cols>
  <sheetData>
    <row r="1" spans="1:12" x14ac:dyDescent="0.3">
      <c r="C1" s="122" t="s">
        <v>156</v>
      </c>
      <c r="D1" s="122"/>
      <c r="E1" s="122"/>
      <c r="F1" s="122"/>
      <c r="G1" s="122"/>
    </row>
    <row r="2" spans="1:12" x14ac:dyDescent="0.3">
      <c r="C2" s="122"/>
      <c r="D2" s="122"/>
      <c r="E2" s="122"/>
      <c r="F2" s="122"/>
      <c r="G2" s="122"/>
    </row>
    <row r="3" spans="1:12" ht="7.5" customHeight="1" x14ac:dyDescent="0.3">
      <c r="C3" s="123"/>
      <c r="D3" s="124"/>
      <c r="E3" s="124"/>
      <c r="F3" s="124"/>
      <c r="G3" s="125"/>
    </row>
    <row r="4" spans="1:12" ht="21" x14ac:dyDescent="0.3">
      <c r="A4" s="17" t="s">
        <v>79</v>
      </c>
      <c r="B4" s="17" t="str">
        <f>CONCATENATE(F4," ",E4," ",C4)</f>
        <v>الصف  : الأوّل أ للبنين</v>
      </c>
      <c r="C4" s="127" t="s">
        <v>269</v>
      </c>
      <c r="D4" s="127"/>
      <c r="E4" s="127" t="s">
        <v>137</v>
      </c>
      <c r="F4" s="55" t="s">
        <v>136</v>
      </c>
      <c r="G4" s="121">
        <v>1</v>
      </c>
    </row>
    <row r="5" spans="1:12" x14ac:dyDescent="0.3">
      <c r="C5" s="127"/>
      <c r="D5" s="127"/>
      <c r="E5" s="127"/>
      <c r="F5" s="54" t="s">
        <v>141</v>
      </c>
      <c r="G5" s="121"/>
    </row>
    <row r="6" spans="1:12" ht="7.05" customHeight="1" x14ac:dyDescent="0.3">
      <c r="C6" s="130"/>
      <c r="D6" s="130"/>
      <c r="E6" s="130"/>
      <c r="F6" s="130"/>
      <c r="G6" s="130"/>
    </row>
    <row r="7" spans="1:12" ht="21" x14ac:dyDescent="0.3">
      <c r="A7" s="18" t="s">
        <v>79</v>
      </c>
      <c r="B7" s="17" t="str">
        <f>CONCATENATE(F7," ",E7," ",C7)</f>
        <v>الفصل الدراسي : الثاني</v>
      </c>
      <c r="C7" s="128" t="s">
        <v>276</v>
      </c>
      <c r="D7" s="128"/>
      <c r="E7" s="127" t="s">
        <v>137</v>
      </c>
      <c r="F7" s="55" t="s">
        <v>148</v>
      </c>
      <c r="G7" s="121">
        <v>2</v>
      </c>
    </row>
    <row r="8" spans="1:12" ht="21.6" customHeight="1" x14ac:dyDescent="0.3">
      <c r="C8" s="128"/>
      <c r="D8" s="128"/>
      <c r="E8" s="127"/>
      <c r="F8" s="54" t="s">
        <v>149</v>
      </c>
      <c r="G8" s="121"/>
    </row>
    <row r="9" spans="1:12" ht="7.05" customHeight="1" x14ac:dyDescent="0.3">
      <c r="C9" s="130"/>
      <c r="D9" s="130"/>
      <c r="E9" s="130"/>
      <c r="F9" s="130"/>
      <c r="G9" s="130"/>
    </row>
    <row r="10" spans="1:12" ht="26.55" customHeight="1" x14ac:dyDescent="0.4">
      <c r="A10" s="17" t="s">
        <v>79</v>
      </c>
      <c r="B10" s="17" t="str">
        <f>CONCATENATE(F10," : ")</f>
        <v xml:space="preserve">العام الدراسي : </v>
      </c>
      <c r="C10" s="131" t="s">
        <v>272</v>
      </c>
      <c r="D10" s="131"/>
      <c r="E10" s="127" t="s">
        <v>137</v>
      </c>
      <c r="F10" s="53" t="s">
        <v>138</v>
      </c>
      <c r="G10" s="121">
        <v>3</v>
      </c>
    </row>
    <row r="11" spans="1:12" ht="26.1" customHeight="1" x14ac:dyDescent="0.3">
      <c r="B11" s="117" t="str">
        <f>CONCATENATE(C10," ","م")</f>
        <v>٢٠٢٥ - ٢٠٢٦ م</v>
      </c>
      <c r="C11" s="129" t="s">
        <v>273</v>
      </c>
      <c r="D11" s="129"/>
      <c r="E11" s="127"/>
      <c r="F11" s="54" t="s">
        <v>140</v>
      </c>
      <c r="G11" s="121"/>
    </row>
    <row r="12" spans="1:12" ht="6.6" customHeight="1" x14ac:dyDescent="0.3">
      <c r="B12" s="117" t="str">
        <f>CONCATENATE(C11," ","ه")</f>
        <v>١٤٤٦ - ١٤٤٧ ه</v>
      </c>
      <c r="C12" s="130"/>
      <c r="D12" s="130"/>
      <c r="E12" s="130"/>
      <c r="F12" s="130"/>
      <c r="G12" s="130"/>
    </row>
    <row r="13" spans="1:12" ht="21" x14ac:dyDescent="0.4">
      <c r="C13" s="133" t="s">
        <v>275</v>
      </c>
      <c r="D13" s="134"/>
      <c r="E13" s="127" t="s">
        <v>137</v>
      </c>
      <c r="F13" s="53" t="s">
        <v>139</v>
      </c>
      <c r="G13" s="121">
        <v>4</v>
      </c>
      <c r="K13" s="51"/>
    </row>
    <row r="14" spans="1:12" ht="22.5" customHeight="1" x14ac:dyDescent="0.3">
      <c r="C14" s="134" t="s">
        <v>274</v>
      </c>
      <c r="D14" s="134"/>
      <c r="E14" s="127"/>
      <c r="F14" s="54" t="s">
        <v>142</v>
      </c>
      <c r="G14" s="121"/>
      <c r="K14" s="51"/>
    </row>
    <row r="15" spans="1:12" ht="6" customHeight="1" x14ac:dyDescent="0.3">
      <c r="C15" s="130"/>
      <c r="D15" s="130"/>
      <c r="E15" s="130"/>
      <c r="F15" s="130"/>
      <c r="G15" s="130"/>
    </row>
    <row r="16" spans="1:12" ht="21" x14ac:dyDescent="0.4">
      <c r="C16" s="126" t="s">
        <v>271</v>
      </c>
      <c r="D16" s="126"/>
      <c r="E16" s="127" t="s">
        <v>137</v>
      </c>
      <c r="F16" s="53" t="s">
        <v>144</v>
      </c>
      <c r="G16" s="121">
        <v>5</v>
      </c>
      <c r="K16" s="51"/>
      <c r="L16" s="51"/>
    </row>
    <row r="17" spans="1:12" ht="14.55" customHeight="1" x14ac:dyDescent="0.3">
      <c r="C17" s="126"/>
      <c r="D17" s="126"/>
      <c r="E17" s="127"/>
      <c r="F17" s="54" t="s">
        <v>146</v>
      </c>
      <c r="G17" s="121"/>
    </row>
    <row r="18" spans="1:12" ht="6" customHeight="1" x14ac:dyDescent="0.4">
      <c r="C18" s="132"/>
      <c r="D18" s="132"/>
      <c r="E18" s="132"/>
      <c r="F18" s="132"/>
      <c r="G18" s="132"/>
    </row>
    <row r="19" spans="1:12" ht="21" x14ac:dyDescent="0.4">
      <c r="A19" s="17" t="s">
        <v>79</v>
      </c>
      <c r="C19" s="126"/>
      <c r="D19" s="126"/>
      <c r="E19" s="127" t="s">
        <v>137</v>
      </c>
      <c r="F19" s="53" t="s">
        <v>145</v>
      </c>
      <c r="G19" s="121">
        <v>6</v>
      </c>
    </row>
    <row r="20" spans="1:12" x14ac:dyDescent="0.3">
      <c r="C20" s="126"/>
      <c r="D20" s="126"/>
      <c r="E20" s="127"/>
      <c r="F20" s="52" t="s">
        <v>147</v>
      </c>
      <c r="G20" s="121"/>
    </row>
    <row r="24" spans="1:12" x14ac:dyDescent="0.3">
      <c r="L24" s="51"/>
    </row>
    <row r="25" spans="1:12" x14ac:dyDescent="0.3">
      <c r="L25" s="51"/>
    </row>
    <row r="26" spans="1:12" x14ac:dyDescent="0.3">
      <c r="L26" s="51"/>
    </row>
    <row r="27" spans="1:12" x14ac:dyDescent="0.3">
      <c r="L27" s="51"/>
    </row>
    <row r="28" spans="1:12" x14ac:dyDescent="0.3">
      <c r="L28" s="51"/>
    </row>
    <row r="29" spans="1:12" x14ac:dyDescent="0.3">
      <c r="L29" s="51"/>
    </row>
    <row r="30" spans="1:12" x14ac:dyDescent="0.3">
      <c r="L30" s="51"/>
    </row>
    <row r="31" spans="1:12" x14ac:dyDescent="0.3">
      <c r="L31" s="51"/>
    </row>
  </sheetData>
  <sheetProtection algorithmName="SHA-512" hashValue="EfoSQ8zqYDfQfKTC8iXaPizbL7zefHmPt95JpFVmdDO2luOL17bH1Q8HC1hXXcakOdK4bytzH8Eu9LbkOLZObg==" saltValue="bVrlSCb6l3o4/vDJxrqDKQ==" spinCount="100000" sheet="1"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E41"/>
  <sheetViews>
    <sheetView zoomScale="85" zoomScaleNormal="85" workbookViewId="0">
      <selection activeCell="B2" sqref="B2"/>
    </sheetView>
  </sheetViews>
  <sheetFormatPr defaultRowHeight="14.4" x14ac:dyDescent="0.3"/>
  <cols>
    <col min="1" max="1" width="6.5546875" customWidth="1"/>
    <col min="2" max="2" width="32.44140625" customWidth="1"/>
    <col min="3" max="3" width="10.109375" customWidth="1"/>
    <col min="4" max="4" width="32.6640625" customWidth="1"/>
  </cols>
  <sheetData>
    <row r="1" spans="1:5" ht="18" customHeight="1" x14ac:dyDescent="0.3">
      <c r="A1" s="11" t="s">
        <v>60</v>
      </c>
      <c r="B1" s="11" t="s">
        <v>150</v>
      </c>
      <c r="C1" s="11" t="s">
        <v>151</v>
      </c>
      <c r="D1" s="11" t="s">
        <v>270</v>
      </c>
    </row>
    <row r="2" spans="1:5" ht="18" customHeight="1" x14ac:dyDescent="0.3">
      <c r="A2" s="7">
        <v>1</v>
      </c>
      <c r="B2" s="119" t="s">
        <v>277</v>
      </c>
      <c r="C2" s="118" t="s">
        <v>278</v>
      </c>
      <c r="D2" s="120" t="s">
        <v>79</v>
      </c>
      <c r="E2" t="s">
        <v>79</v>
      </c>
    </row>
    <row r="3" spans="1:5" ht="18" customHeight="1" x14ac:dyDescent="0.3">
      <c r="A3" s="7">
        <v>2</v>
      </c>
      <c r="B3" s="119" t="s">
        <v>279</v>
      </c>
      <c r="C3" s="118" t="s">
        <v>280</v>
      </c>
      <c r="D3" s="120" t="s">
        <v>79</v>
      </c>
      <c r="E3" t="s">
        <v>79</v>
      </c>
    </row>
    <row r="4" spans="1:5" ht="18" customHeight="1" x14ac:dyDescent="0.3">
      <c r="A4" s="7">
        <v>3</v>
      </c>
      <c r="B4" s="119" t="s">
        <v>281</v>
      </c>
      <c r="C4" s="118" t="s">
        <v>282</v>
      </c>
      <c r="D4" s="120" t="s">
        <v>79</v>
      </c>
      <c r="E4" t="s">
        <v>79</v>
      </c>
    </row>
    <row r="5" spans="1:5" ht="18" customHeight="1" x14ac:dyDescent="0.3">
      <c r="A5" s="7">
        <v>4</v>
      </c>
      <c r="B5" s="119" t="s">
        <v>283</v>
      </c>
      <c r="C5" s="118" t="s">
        <v>284</v>
      </c>
      <c r="D5" s="120" t="s">
        <v>79</v>
      </c>
      <c r="E5" t="s">
        <v>79</v>
      </c>
    </row>
    <row r="6" spans="1:5" ht="18" customHeight="1" x14ac:dyDescent="0.3">
      <c r="A6" s="7">
        <v>5</v>
      </c>
      <c r="B6" s="119" t="s">
        <v>285</v>
      </c>
      <c r="C6" s="118" t="s">
        <v>286</v>
      </c>
      <c r="D6" s="120" t="s">
        <v>79</v>
      </c>
      <c r="E6" t="s">
        <v>79</v>
      </c>
    </row>
    <row r="7" spans="1:5" ht="18" customHeight="1" x14ac:dyDescent="0.3">
      <c r="A7" s="7">
        <v>6</v>
      </c>
      <c r="B7" s="119" t="s">
        <v>287</v>
      </c>
      <c r="C7" s="118" t="s">
        <v>288</v>
      </c>
      <c r="D7" s="120" t="s">
        <v>79</v>
      </c>
      <c r="E7" t="s">
        <v>79</v>
      </c>
    </row>
    <row r="8" spans="1:5" ht="18" customHeight="1" x14ac:dyDescent="0.3">
      <c r="A8" s="7">
        <v>7</v>
      </c>
      <c r="B8" s="119" t="s">
        <v>289</v>
      </c>
      <c r="C8" s="118" t="s">
        <v>290</v>
      </c>
      <c r="D8" s="120" t="s">
        <v>79</v>
      </c>
      <c r="E8" t="s">
        <v>79</v>
      </c>
    </row>
    <row r="9" spans="1:5" ht="18" customHeight="1" x14ac:dyDescent="0.3">
      <c r="A9" s="7">
        <v>8</v>
      </c>
      <c r="B9" s="119" t="s">
        <v>291</v>
      </c>
      <c r="C9" s="118" t="s">
        <v>292</v>
      </c>
      <c r="D9" s="120" t="s">
        <v>79</v>
      </c>
      <c r="E9" t="s">
        <v>79</v>
      </c>
    </row>
    <row r="10" spans="1:5" ht="18" customHeight="1" x14ac:dyDescent="0.3">
      <c r="A10" s="7">
        <v>9</v>
      </c>
      <c r="B10" s="119" t="s">
        <v>293</v>
      </c>
      <c r="C10" s="118" t="s">
        <v>294</v>
      </c>
      <c r="D10" s="120" t="s">
        <v>79</v>
      </c>
      <c r="E10" t="s">
        <v>79</v>
      </c>
    </row>
    <row r="11" spans="1:5" ht="18" customHeight="1" x14ac:dyDescent="0.3">
      <c r="A11" s="7">
        <v>10</v>
      </c>
      <c r="B11" s="119" t="s">
        <v>295</v>
      </c>
      <c r="C11" s="118" t="s">
        <v>296</v>
      </c>
      <c r="D11" s="120" t="s">
        <v>79</v>
      </c>
      <c r="E11" t="s">
        <v>79</v>
      </c>
    </row>
    <row r="12" spans="1:5" ht="18" customHeight="1" x14ac:dyDescent="0.3">
      <c r="A12" s="7">
        <v>11</v>
      </c>
      <c r="B12" s="119" t="s">
        <v>297</v>
      </c>
      <c r="C12" s="118" t="s">
        <v>298</v>
      </c>
      <c r="D12" s="120" t="s">
        <v>79</v>
      </c>
      <c r="E12" t="s">
        <v>79</v>
      </c>
    </row>
    <row r="13" spans="1:5" ht="18" customHeight="1" x14ac:dyDescent="0.3">
      <c r="A13" s="7">
        <v>12</v>
      </c>
      <c r="B13" s="119" t="s">
        <v>299</v>
      </c>
      <c r="C13" s="118" t="s">
        <v>300</v>
      </c>
      <c r="D13" s="120" t="s">
        <v>79</v>
      </c>
      <c r="E13" t="s">
        <v>79</v>
      </c>
    </row>
    <row r="14" spans="1:5" ht="18" customHeight="1" x14ac:dyDescent="0.3">
      <c r="A14" s="7">
        <v>13</v>
      </c>
      <c r="B14" s="119" t="s">
        <v>301</v>
      </c>
      <c r="C14" s="118" t="s">
        <v>302</v>
      </c>
      <c r="D14" s="120" t="s">
        <v>79</v>
      </c>
      <c r="E14" t="s">
        <v>79</v>
      </c>
    </row>
    <row r="15" spans="1:5" ht="18" customHeight="1" x14ac:dyDescent="0.3">
      <c r="A15" s="7">
        <v>14</v>
      </c>
      <c r="B15" s="119" t="s">
        <v>303</v>
      </c>
      <c r="C15" s="118" t="s">
        <v>304</v>
      </c>
      <c r="D15" s="120" t="s">
        <v>79</v>
      </c>
      <c r="E15" t="s">
        <v>79</v>
      </c>
    </row>
    <row r="16" spans="1:5" ht="18" customHeight="1" x14ac:dyDescent="0.3">
      <c r="A16" s="7">
        <v>15</v>
      </c>
      <c r="B16" s="119" t="s">
        <v>305</v>
      </c>
      <c r="C16" s="118" t="s">
        <v>306</v>
      </c>
      <c r="D16" s="120" t="s">
        <v>79</v>
      </c>
      <c r="E16" t="s">
        <v>79</v>
      </c>
    </row>
    <row r="17" spans="1:5" ht="18" customHeight="1" x14ac:dyDescent="0.3">
      <c r="A17" s="7">
        <v>16</v>
      </c>
      <c r="B17" s="119" t="s">
        <v>307</v>
      </c>
      <c r="C17" s="118" t="s">
        <v>308</v>
      </c>
      <c r="D17" s="120" t="s">
        <v>79</v>
      </c>
      <c r="E17" t="s">
        <v>79</v>
      </c>
    </row>
    <row r="18" spans="1:5" ht="18" customHeight="1" x14ac:dyDescent="0.3">
      <c r="A18" s="7">
        <v>17</v>
      </c>
      <c r="B18" s="119" t="s">
        <v>309</v>
      </c>
      <c r="C18" s="118" t="s">
        <v>310</v>
      </c>
      <c r="D18" s="120" t="s">
        <v>79</v>
      </c>
      <c r="E18" t="s">
        <v>79</v>
      </c>
    </row>
    <row r="19" spans="1:5" ht="18" customHeight="1" x14ac:dyDescent="0.3">
      <c r="A19" s="7">
        <v>18</v>
      </c>
      <c r="B19" s="119" t="s">
        <v>311</v>
      </c>
      <c r="C19" s="118" t="s">
        <v>312</v>
      </c>
      <c r="D19" s="120" t="s">
        <v>79</v>
      </c>
      <c r="E19" t="s">
        <v>79</v>
      </c>
    </row>
    <row r="20" spans="1:5" ht="18" customHeight="1" x14ac:dyDescent="0.3">
      <c r="A20" s="7">
        <v>19</v>
      </c>
      <c r="B20" s="119"/>
      <c r="C20" s="118"/>
      <c r="D20" s="120" t="s">
        <v>79</v>
      </c>
      <c r="E20" t="s">
        <v>79</v>
      </c>
    </row>
    <row r="21" spans="1:5" ht="18" customHeight="1" x14ac:dyDescent="0.3">
      <c r="A21" s="7">
        <v>20</v>
      </c>
      <c r="B21" s="119"/>
      <c r="C21" s="118"/>
      <c r="D21" s="120" t="s">
        <v>79</v>
      </c>
      <c r="E21" t="s">
        <v>79</v>
      </c>
    </row>
    <row r="22" spans="1:5" ht="18" customHeight="1" x14ac:dyDescent="0.3">
      <c r="A22" s="7">
        <v>21</v>
      </c>
      <c r="B22" s="119"/>
      <c r="C22" s="118"/>
      <c r="D22" s="120" t="s">
        <v>79</v>
      </c>
      <c r="E22" t="s">
        <v>79</v>
      </c>
    </row>
    <row r="23" spans="1:5" ht="18" customHeight="1" x14ac:dyDescent="0.3">
      <c r="A23" s="7">
        <v>22</v>
      </c>
      <c r="B23" s="119"/>
      <c r="C23" s="118"/>
      <c r="D23" s="120" t="s">
        <v>79</v>
      </c>
      <c r="E23" t="s">
        <v>79</v>
      </c>
    </row>
    <row r="24" spans="1:5" ht="18" customHeight="1" x14ac:dyDescent="0.3">
      <c r="A24" s="7">
        <v>23</v>
      </c>
      <c r="B24" s="119"/>
      <c r="C24" s="118"/>
      <c r="D24" s="120" t="s">
        <v>79</v>
      </c>
      <c r="E24" t="s">
        <v>79</v>
      </c>
    </row>
    <row r="25" spans="1:5" ht="18" customHeight="1" x14ac:dyDescent="0.3">
      <c r="A25" s="7">
        <v>24</v>
      </c>
      <c r="B25" s="119"/>
      <c r="C25" s="118"/>
      <c r="D25" s="120" t="s">
        <v>79</v>
      </c>
      <c r="E25" t="s">
        <v>79</v>
      </c>
    </row>
    <row r="26" spans="1:5" ht="18" customHeight="1" x14ac:dyDescent="0.3">
      <c r="A26" s="7">
        <v>25</v>
      </c>
      <c r="B26" s="119"/>
      <c r="C26" s="118"/>
      <c r="D26" s="120" t="s">
        <v>79</v>
      </c>
      <c r="E26" t="s">
        <v>79</v>
      </c>
    </row>
    <row r="27" spans="1:5" ht="18" customHeight="1" x14ac:dyDescent="0.3">
      <c r="A27" s="7">
        <v>26</v>
      </c>
      <c r="B27" s="119"/>
      <c r="C27" s="118"/>
      <c r="D27" s="120" t="s">
        <v>79</v>
      </c>
      <c r="E27" t="s">
        <v>79</v>
      </c>
    </row>
    <row r="28" spans="1:5" ht="18" customHeight="1" x14ac:dyDescent="0.3">
      <c r="A28" s="7">
        <v>27</v>
      </c>
      <c r="B28" s="119"/>
      <c r="C28" s="118"/>
      <c r="D28" s="120" t="s">
        <v>79</v>
      </c>
      <c r="E28" t="s">
        <v>79</v>
      </c>
    </row>
    <row r="29" spans="1:5" ht="18" customHeight="1" x14ac:dyDescent="0.3">
      <c r="A29" s="7">
        <v>28</v>
      </c>
      <c r="B29" s="119"/>
      <c r="C29" s="118"/>
      <c r="D29" s="120" t="s">
        <v>79</v>
      </c>
      <c r="E29" t="s">
        <v>79</v>
      </c>
    </row>
    <row r="30" spans="1:5" ht="18" customHeight="1" x14ac:dyDescent="0.3">
      <c r="A30" s="7">
        <v>29</v>
      </c>
      <c r="B30" s="119"/>
      <c r="C30" s="118"/>
      <c r="D30" s="120" t="s">
        <v>79</v>
      </c>
      <c r="E30" t="s">
        <v>79</v>
      </c>
    </row>
    <row r="31" spans="1:5" ht="18" customHeight="1" x14ac:dyDescent="0.3">
      <c r="A31" s="7">
        <v>30</v>
      </c>
      <c r="B31" s="119"/>
      <c r="C31" s="118"/>
      <c r="D31" s="120" t="s">
        <v>79</v>
      </c>
      <c r="E31" t="s">
        <v>79</v>
      </c>
    </row>
    <row r="32" spans="1:5" ht="18" customHeight="1" x14ac:dyDescent="0.3">
      <c r="A32" s="7">
        <v>31</v>
      </c>
      <c r="B32" s="119"/>
      <c r="C32" s="119"/>
      <c r="D32" s="120" t="s">
        <v>79</v>
      </c>
      <c r="E32" t="s">
        <v>79</v>
      </c>
    </row>
    <row r="33" spans="1:5" ht="18" customHeight="1" x14ac:dyDescent="0.3">
      <c r="A33" s="7">
        <v>32</v>
      </c>
      <c r="B33" s="119"/>
      <c r="C33" s="119"/>
      <c r="D33" s="120" t="s">
        <v>79</v>
      </c>
      <c r="E33" t="s">
        <v>79</v>
      </c>
    </row>
    <row r="34" spans="1:5" ht="18" customHeight="1" x14ac:dyDescent="0.3">
      <c r="A34" s="7">
        <v>33</v>
      </c>
      <c r="B34" s="119"/>
      <c r="C34" s="119"/>
      <c r="D34" s="120" t="s">
        <v>79</v>
      </c>
      <c r="E34" t="s">
        <v>79</v>
      </c>
    </row>
    <row r="35" spans="1:5" ht="18" customHeight="1" x14ac:dyDescent="0.3">
      <c r="A35" s="7">
        <v>34</v>
      </c>
      <c r="B35" s="119"/>
      <c r="C35" s="119"/>
      <c r="D35" s="120" t="s">
        <v>79</v>
      </c>
      <c r="E35" t="s">
        <v>79</v>
      </c>
    </row>
    <row r="36" spans="1:5" ht="18" customHeight="1" x14ac:dyDescent="0.3">
      <c r="A36" s="7">
        <v>35</v>
      </c>
      <c r="B36" s="119"/>
      <c r="C36" s="119"/>
      <c r="D36" s="120" t="s">
        <v>79</v>
      </c>
      <c r="E36" t="s">
        <v>79</v>
      </c>
    </row>
    <row r="37" spans="1:5" ht="18" customHeight="1" x14ac:dyDescent="0.3">
      <c r="A37" s="7">
        <v>36</v>
      </c>
      <c r="B37" s="119"/>
      <c r="C37" s="119"/>
      <c r="D37" s="120" t="s">
        <v>79</v>
      </c>
      <c r="E37" t="s">
        <v>79</v>
      </c>
    </row>
    <row r="38" spans="1:5" ht="18" customHeight="1" x14ac:dyDescent="0.3">
      <c r="A38" s="7">
        <v>37</v>
      </c>
      <c r="B38" s="119"/>
      <c r="C38" s="119"/>
      <c r="D38" s="120" t="s">
        <v>79</v>
      </c>
      <c r="E38" t="s">
        <v>79</v>
      </c>
    </row>
    <row r="39" spans="1:5" ht="18" customHeight="1" x14ac:dyDescent="0.3">
      <c r="A39" s="7">
        <v>38</v>
      </c>
      <c r="B39" s="119"/>
      <c r="C39" s="119"/>
      <c r="D39" s="120" t="s">
        <v>79</v>
      </c>
      <c r="E39" t="s">
        <v>79</v>
      </c>
    </row>
    <row r="40" spans="1:5" ht="18" customHeight="1" x14ac:dyDescent="0.3">
      <c r="A40" s="7">
        <v>39</v>
      </c>
      <c r="B40" s="119"/>
      <c r="C40" s="119"/>
      <c r="D40" s="120" t="s">
        <v>79</v>
      </c>
      <c r="E40" t="s">
        <v>79</v>
      </c>
    </row>
    <row r="41" spans="1:5" ht="18" customHeight="1" x14ac:dyDescent="0.3">
      <c r="A41" s="7">
        <v>40</v>
      </c>
      <c r="B41" s="119"/>
      <c r="C41" s="119"/>
      <c r="D41" s="120" t="s">
        <v>79</v>
      </c>
      <c r="E41" t="s">
        <v>79</v>
      </c>
    </row>
  </sheetData>
  <sheetProtection algorithmName="SHA-512" hashValue="698HTjhzJXu4vLPP0ABs7MZB1i3GobcNDT3YVY9ocuvTTE7AvRbKtg1LCfspCMOIu4p4tu9oGDws1UVoCDmk5w==" saltValue="FV4DXkCkYVlUoU0ttZlMT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Y41"/>
  <sheetViews>
    <sheetView zoomScale="85" zoomScaleNormal="100" workbookViewId="0">
      <selection activeCell="N11" sqref="N11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4" max="23" width="5.109375" customWidth="1"/>
    <col min="24" max="24" width="8.44140625" customWidth="1"/>
    <col min="25" max="25" width="7.44140625" style="5" bestFit="1" customWidth="1"/>
  </cols>
  <sheetData>
    <row r="1" spans="1:25" ht="71.099999999999994" customHeight="1" x14ac:dyDescent="0.3">
      <c r="A1" s="10" t="s">
        <v>60</v>
      </c>
      <c r="B1" s="11" t="s">
        <v>150</v>
      </c>
      <c r="C1" s="10" t="s">
        <v>50</v>
      </c>
      <c r="D1" s="114" t="s">
        <v>263</v>
      </c>
      <c r="E1" s="114" t="s">
        <v>7</v>
      </c>
      <c r="F1" s="114" t="s">
        <v>9</v>
      </c>
      <c r="G1" s="114" t="s">
        <v>12</v>
      </c>
      <c r="H1" s="114" t="s">
        <v>262</v>
      </c>
      <c r="I1" s="114" t="s">
        <v>52</v>
      </c>
      <c r="J1" s="114" t="s">
        <v>266</v>
      </c>
      <c r="K1" s="114" t="s">
        <v>53</v>
      </c>
      <c r="L1" s="114" t="s">
        <v>15</v>
      </c>
      <c r="M1" s="114" t="s">
        <v>267</v>
      </c>
      <c r="N1" s="114" t="s">
        <v>20</v>
      </c>
      <c r="O1" s="114" t="s">
        <v>54</v>
      </c>
      <c r="P1" s="114" t="s">
        <v>25</v>
      </c>
      <c r="Q1" s="114" t="s">
        <v>26</v>
      </c>
      <c r="R1" s="12" t="s">
        <v>55</v>
      </c>
      <c r="S1" s="12" t="s">
        <v>57</v>
      </c>
      <c r="T1" s="12" t="s">
        <v>58</v>
      </c>
      <c r="U1" s="12" t="s">
        <v>264</v>
      </c>
      <c r="V1" s="12" t="s">
        <v>265</v>
      </c>
      <c r="W1" s="12" t="s">
        <v>59</v>
      </c>
      <c r="X1" s="100" t="s">
        <v>61</v>
      </c>
      <c r="Y1" s="101" t="s">
        <v>127</v>
      </c>
    </row>
    <row r="2" spans="1:25" ht="15.6" x14ac:dyDescent="0.3">
      <c r="A2" s="98">
        <f>'Data Siswa'!A2</f>
        <v>1</v>
      </c>
      <c r="B2" s="99" t="str">
        <f>'Data Siswa'!B2</f>
        <v>AGIS NAZIULLAH</v>
      </c>
      <c r="C2" s="98" t="str">
        <f>'Data Siswa'!C2</f>
        <v>001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02">
        <f t="shared" ref="X2:X31" si="0">SUM(D2:W2)</f>
        <v>0</v>
      </c>
      <c r="Y2" s="103" t="e">
        <f>AVERAGE(D2:W2)</f>
        <v>#DIV/0!</v>
      </c>
    </row>
    <row r="3" spans="1:25" ht="15.6" x14ac:dyDescent="0.3">
      <c r="A3" s="98">
        <f>'Data Siswa'!A3</f>
        <v>2</v>
      </c>
      <c r="B3" s="99" t="str">
        <f>'Data Siswa'!B3</f>
        <v>ARKAN RIZKI RAMADHAN</v>
      </c>
      <c r="C3" s="98" t="str">
        <f>'Data Siswa'!C3</f>
        <v>002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02">
        <f t="shared" si="0"/>
        <v>0</v>
      </c>
      <c r="Y3" s="103" t="e">
        <f t="shared" ref="Y3:Y31" si="1">AVERAGE(D3:W3)</f>
        <v>#DIV/0!</v>
      </c>
    </row>
    <row r="4" spans="1:25" ht="15.6" x14ac:dyDescent="0.3">
      <c r="A4" s="98">
        <f>'Data Siswa'!A4</f>
        <v>3</v>
      </c>
      <c r="B4" s="99" t="str">
        <f>'Data Siswa'!B4</f>
        <v>ERFAN ADI PUTRA</v>
      </c>
      <c r="C4" s="98" t="str">
        <f>'Data Siswa'!C4</f>
        <v>003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02">
        <f t="shared" si="0"/>
        <v>0</v>
      </c>
      <c r="Y4" s="103" t="e">
        <f t="shared" si="1"/>
        <v>#DIV/0!</v>
      </c>
    </row>
    <row r="5" spans="1:25" ht="15.6" x14ac:dyDescent="0.3">
      <c r="A5" s="98">
        <f>'Data Siswa'!A5</f>
        <v>4</v>
      </c>
      <c r="B5" s="99" t="str">
        <f>'Data Siswa'!B5</f>
        <v>FAIREL ATHARIZZ CALIEF</v>
      </c>
      <c r="C5" s="98" t="str">
        <f>'Data Siswa'!C5</f>
        <v>004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02">
        <f t="shared" si="0"/>
        <v>0</v>
      </c>
      <c r="Y5" s="103" t="e">
        <f t="shared" si="1"/>
        <v>#DIV/0!</v>
      </c>
    </row>
    <row r="6" spans="1:25" ht="15.6" x14ac:dyDescent="0.3">
      <c r="A6" s="98">
        <f>'Data Siswa'!A6</f>
        <v>5</v>
      </c>
      <c r="B6" s="99" t="str">
        <f>'Data Siswa'!B6</f>
        <v>FIRMAN NUR FEBRIAN</v>
      </c>
      <c r="C6" s="98" t="str">
        <f>'Data Siswa'!C6</f>
        <v>005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02">
        <f t="shared" si="0"/>
        <v>0</v>
      </c>
      <c r="Y6" s="103" t="e">
        <f t="shared" si="1"/>
        <v>#DIV/0!</v>
      </c>
    </row>
    <row r="7" spans="1:25" ht="15.6" x14ac:dyDescent="0.3">
      <c r="A7" s="98">
        <f>'Data Siswa'!A7</f>
        <v>6</v>
      </c>
      <c r="B7" s="99" t="str">
        <f>'Data Siswa'!B7</f>
        <v>HAFIS ADITYA AZHAR</v>
      </c>
      <c r="C7" s="98" t="str">
        <f>'Data Siswa'!C7</f>
        <v>006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02">
        <f t="shared" si="0"/>
        <v>0</v>
      </c>
      <c r="Y7" s="103" t="e">
        <f t="shared" si="1"/>
        <v>#DIV/0!</v>
      </c>
    </row>
    <row r="8" spans="1:25" ht="15.6" x14ac:dyDescent="0.3">
      <c r="A8" s="98">
        <f>'Data Siswa'!A8</f>
        <v>7</v>
      </c>
      <c r="B8" s="99" t="str">
        <f>'Data Siswa'!B8</f>
        <v>HANIF DWI TRIANA</v>
      </c>
      <c r="C8" s="98" t="str">
        <f>'Data Siswa'!C8</f>
        <v>007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02">
        <f t="shared" si="0"/>
        <v>0</v>
      </c>
      <c r="Y8" s="103" t="e">
        <f t="shared" si="1"/>
        <v>#DIV/0!</v>
      </c>
    </row>
    <row r="9" spans="1:25" ht="15.6" x14ac:dyDescent="0.3">
      <c r="A9" s="98">
        <f>'Data Siswa'!A9</f>
        <v>8</v>
      </c>
      <c r="B9" s="99" t="str">
        <f>'Data Siswa'!B9</f>
        <v>MUHAMMAD AGIL AL GIFFARI</v>
      </c>
      <c r="C9" s="98" t="str">
        <f>'Data Siswa'!C9</f>
        <v>008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02">
        <f t="shared" si="0"/>
        <v>0</v>
      </c>
      <c r="Y9" s="103" t="e">
        <f t="shared" si="1"/>
        <v>#DIV/0!</v>
      </c>
    </row>
    <row r="10" spans="1:25" ht="15.6" x14ac:dyDescent="0.3">
      <c r="A10" s="98">
        <f>'Data Siswa'!A10</f>
        <v>9</v>
      </c>
      <c r="B10" s="99" t="str">
        <f>'Data Siswa'!B10</f>
        <v>MUHAMMAD FATHIR SYAHRULLAH</v>
      </c>
      <c r="C10" s="98" t="str">
        <f>'Data Siswa'!C10</f>
        <v>009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02">
        <f t="shared" si="0"/>
        <v>0</v>
      </c>
      <c r="Y10" s="103" t="e">
        <f t="shared" si="1"/>
        <v>#DIV/0!</v>
      </c>
    </row>
    <row r="11" spans="1:25" ht="15.6" x14ac:dyDescent="0.3">
      <c r="A11" s="98">
        <f>'Data Siswa'!A11</f>
        <v>10</v>
      </c>
      <c r="B11" s="99" t="str">
        <f>'Data Siswa'!B11</f>
        <v>MUHAMMAD NIZAM EL-FATH</v>
      </c>
      <c r="C11" s="98" t="str">
        <f>'Data Siswa'!C11</f>
        <v>010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02">
        <f t="shared" si="0"/>
        <v>0</v>
      </c>
      <c r="Y11" s="103" t="e">
        <f t="shared" si="1"/>
        <v>#DIV/0!</v>
      </c>
    </row>
    <row r="12" spans="1:25" ht="15.6" x14ac:dyDescent="0.3">
      <c r="A12" s="98">
        <f>'Data Siswa'!A12</f>
        <v>11</v>
      </c>
      <c r="B12" s="99" t="str">
        <f>'Data Siswa'!B12</f>
        <v>MUHAMMAD RHAFHA KHALIFI</v>
      </c>
      <c r="C12" s="98" t="str">
        <f>'Data Siswa'!C12</f>
        <v>011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02">
        <f t="shared" si="0"/>
        <v>0</v>
      </c>
      <c r="Y12" s="103" t="e">
        <f t="shared" si="1"/>
        <v>#DIV/0!</v>
      </c>
    </row>
    <row r="13" spans="1:25" ht="15.6" x14ac:dyDescent="0.3">
      <c r="A13" s="98">
        <f>'Data Siswa'!A13</f>
        <v>12</v>
      </c>
      <c r="B13" s="99" t="str">
        <f>'Data Siswa'!B13</f>
        <v>MUHAMMAD TAJUL ARIFIN</v>
      </c>
      <c r="C13" s="98" t="str">
        <f>'Data Siswa'!C13</f>
        <v>012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02">
        <f t="shared" si="0"/>
        <v>0</v>
      </c>
      <c r="Y13" s="103" t="e">
        <f t="shared" si="1"/>
        <v>#DIV/0!</v>
      </c>
    </row>
    <row r="14" spans="1:25" ht="15.6" x14ac:dyDescent="0.3">
      <c r="A14" s="98">
        <f>'Data Siswa'!A14</f>
        <v>13</v>
      </c>
      <c r="B14" s="99" t="str">
        <f>'Data Siswa'!B14</f>
        <v>NOUVAL NUR RAFSAN JAANI</v>
      </c>
      <c r="C14" s="98" t="str">
        <f>'Data Siswa'!C14</f>
        <v>013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02">
        <f t="shared" si="0"/>
        <v>0</v>
      </c>
      <c r="Y14" s="103" t="e">
        <f t="shared" si="1"/>
        <v>#DIV/0!</v>
      </c>
    </row>
    <row r="15" spans="1:25" ht="15.6" x14ac:dyDescent="0.3">
      <c r="A15" s="98">
        <f>'Data Siswa'!A15</f>
        <v>14</v>
      </c>
      <c r="B15" s="99" t="str">
        <f>'Data Siswa'!B15</f>
        <v>NAUFAL  MUMTAZ ADZ-DZAKY</v>
      </c>
      <c r="C15" s="98" t="str">
        <f>'Data Siswa'!C15</f>
        <v>014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02">
        <f t="shared" si="0"/>
        <v>0</v>
      </c>
      <c r="Y15" s="103" t="e">
        <f t="shared" si="1"/>
        <v>#DIV/0!</v>
      </c>
    </row>
    <row r="16" spans="1:25" ht="15.6" x14ac:dyDescent="0.3">
      <c r="A16" s="98">
        <f>'Data Siswa'!A16</f>
        <v>15</v>
      </c>
      <c r="B16" s="99" t="str">
        <f>'Data Siswa'!B16</f>
        <v>RAFASYAH ADITYA PRATAMA</v>
      </c>
      <c r="C16" s="98" t="str">
        <f>'Data Siswa'!C16</f>
        <v>015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02">
        <f t="shared" si="0"/>
        <v>0</v>
      </c>
      <c r="Y16" s="103" t="e">
        <f t="shared" si="1"/>
        <v>#DIV/0!</v>
      </c>
    </row>
    <row r="17" spans="1:25" ht="15.6" x14ac:dyDescent="0.3">
      <c r="A17" s="98">
        <f>'Data Siswa'!A17</f>
        <v>16</v>
      </c>
      <c r="B17" s="99" t="str">
        <f>'Data Siswa'!B17</f>
        <v>USAID AMRI RAFSANJANI</v>
      </c>
      <c r="C17" s="98" t="str">
        <f>'Data Siswa'!C17</f>
        <v>016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02">
        <f t="shared" si="0"/>
        <v>0</v>
      </c>
      <c r="Y17" s="103" t="e">
        <f t="shared" si="1"/>
        <v>#DIV/0!</v>
      </c>
    </row>
    <row r="18" spans="1:25" ht="15.6" x14ac:dyDescent="0.3">
      <c r="A18" s="98">
        <f>'Data Siswa'!A18</f>
        <v>17</v>
      </c>
      <c r="B18" s="99" t="str">
        <f>'Data Siswa'!B18</f>
        <v>YUNDA PARIZ</v>
      </c>
      <c r="C18" s="98" t="str">
        <f>'Data Siswa'!C18</f>
        <v>017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02">
        <f t="shared" si="0"/>
        <v>0</v>
      </c>
      <c r="Y18" s="103" t="e">
        <f t="shared" si="1"/>
        <v>#DIV/0!</v>
      </c>
    </row>
    <row r="19" spans="1:25" ht="15.6" x14ac:dyDescent="0.3">
      <c r="A19" s="98">
        <f>'Data Siswa'!A19</f>
        <v>18</v>
      </c>
      <c r="B19" s="99" t="str">
        <f>'Data Siswa'!B19</f>
        <v>YUSUF MARADIKA PRATAMA</v>
      </c>
      <c r="C19" s="98" t="str">
        <f>'Data Siswa'!C19</f>
        <v>018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02">
        <f t="shared" si="0"/>
        <v>0</v>
      </c>
      <c r="Y19" s="103" t="e">
        <f t="shared" si="1"/>
        <v>#DIV/0!</v>
      </c>
    </row>
    <row r="20" spans="1:25" ht="15.6" x14ac:dyDescent="0.3">
      <c r="A20" s="98">
        <f>'Data Siswa'!A20</f>
        <v>19</v>
      </c>
      <c r="B20" s="99">
        <f>'Data Siswa'!B20</f>
        <v>0</v>
      </c>
      <c r="C20" s="98">
        <f>'Data Siswa'!C20</f>
        <v>0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02">
        <f t="shared" si="0"/>
        <v>0</v>
      </c>
      <c r="Y20" s="103" t="e">
        <f t="shared" si="1"/>
        <v>#DIV/0!</v>
      </c>
    </row>
    <row r="21" spans="1:25" ht="15.6" x14ac:dyDescent="0.3">
      <c r="A21" s="98">
        <f>'Data Siswa'!A21</f>
        <v>20</v>
      </c>
      <c r="B21" s="99">
        <f>'Data Siswa'!B21</f>
        <v>0</v>
      </c>
      <c r="C21" s="98">
        <f>'Data Siswa'!C21</f>
        <v>0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02">
        <f t="shared" si="0"/>
        <v>0</v>
      </c>
      <c r="Y21" s="103" t="e">
        <f t="shared" si="1"/>
        <v>#DIV/0!</v>
      </c>
    </row>
    <row r="22" spans="1:25" ht="15.6" x14ac:dyDescent="0.3">
      <c r="A22" s="98">
        <f>'Data Siswa'!A22</f>
        <v>21</v>
      </c>
      <c r="B22" s="99">
        <f>'Data Siswa'!B22</f>
        <v>0</v>
      </c>
      <c r="C22" s="98">
        <f>'Data Siswa'!C22</f>
        <v>0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02">
        <f t="shared" si="0"/>
        <v>0</v>
      </c>
      <c r="Y22" s="103" t="e">
        <f t="shared" si="1"/>
        <v>#DIV/0!</v>
      </c>
    </row>
    <row r="23" spans="1:25" ht="15.6" x14ac:dyDescent="0.3">
      <c r="A23" s="98">
        <f>'Data Siswa'!A23</f>
        <v>22</v>
      </c>
      <c r="B23" s="99">
        <f>'Data Siswa'!B23</f>
        <v>0</v>
      </c>
      <c r="C23" s="98">
        <f>'Data Siswa'!C23</f>
        <v>0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02">
        <f t="shared" si="0"/>
        <v>0</v>
      </c>
      <c r="Y23" s="103" t="e">
        <f t="shared" si="1"/>
        <v>#DIV/0!</v>
      </c>
    </row>
    <row r="24" spans="1:25" ht="15.6" x14ac:dyDescent="0.3">
      <c r="A24" s="98">
        <f>'Data Siswa'!A24</f>
        <v>23</v>
      </c>
      <c r="B24" s="99">
        <f>'Data Siswa'!B24</f>
        <v>0</v>
      </c>
      <c r="C24" s="98">
        <f>'Data Siswa'!C24</f>
        <v>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02">
        <f t="shared" si="0"/>
        <v>0</v>
      </c>
      <c r="Y24" s="103" t="e">
        <f t="shared" si="1"/>
        <v>#DIV/0!</v>
      </c>
    </row>
    <row r="25" spans="1:25" ht="15.6" x14ac:dyDescent="0.3">
      <c r="A25" s="98">
        <f>'Data Siswa'!A25</f>
        <v>24</v>
      </c>
      <c r="B25" s="99">
        <f>'Data Siswa'!B25</f>
        <v>0</v>
      </c>
      <c r="C25" s="98">
        <f>'Data Siswa'!C25</f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02">
        <f t="shared" si="0"/>
        <v>0</v>
      </c>
      <c r="Y25" s="103" t="e">
        <f t="shared" si="1"/>
        <v>#DIV/0!</v>
      </c>
    </row>
    <row r="26" spans="1:25" ht="15.6" x14ac:dyDescent="0.3">
      <c r="A26" s="98">
        <f>'Data Siswa'!A26</f>
        <v>25</v>
      </c>
      <c r="B26" s="99">
        <f>'Data Siswa'!B26</f>
        <v>0</v>
      </c>
      <c r="C26" s="98">
        <f>'Data Siswa'!C26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02">
        <f t="shared" si="0"/>
        <v>0</v>
      </c>
      <c r="Y26" s="103" t="e">
        <f t="shared" si="1"/>
        <v>#DIV/0!</v>
      </c>
    </row>
    <row r="27" spans="1:25" ht="15.6" x14ac:dyDescent="0.3">
      <c r="A27" s="98">
        <f>'Data Siswa'!A27</f>
        <v>26</v>
      </c>
      <c r="B27" s="99">
        <f>'Data Siswa'!B27</f>
        <v>0</v>
      </c>
      <c r="C27" s="98">
        <f>'Data Siswa'!C27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02">
        <f t="shared" si="0"/>
        <v>0</v>
      </c>
      <c r="Y27" s="103" t="e">
        <f t="shared" si="1"/>
        <v>#DIV/0!</v>
      </c>
    </row>
    <row r="28" spans="1:25" ht="15.6" x14ac:dyDescent="0.3">
      <c r="A28" s="98">
        <f>'Data Siswa'!A28</f>
        <v>27</v>
      </c>
      <c r="B28" s="99">
        <f>'Data Siswa'!B28</f>
        <v>0</v>
      </c>
      <c r="C28" s="98">
        <f>'Data Siswa'!C28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02">
        <f t="shared" si="0"/>
        <v>0</v>
      </c>
      <c r="Y28" s="103" t="e">
        <f t="shared" si="1"/>
        <v>#DIV/0!</v>
      </c>
    </row>
    <row r="29" spans="1:25" ht="15.6" x14ac:dyDescent="0.3">
      <c r="A29" s="98">
        <f>'Data Siswa'!A29</f>
        <v>28</v>
      </c>
      <c r="B29" s="99">
        <f>'Data Siswa'!B29</f>
        <v>0</v>
      </c>
      <c r="C29" s="98">
        <f>'Data Siswa'!C29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02">
        <f t="shared" si="0"/>
        <v>0</v>
      </c>
      <c r="Y29" s="103" t="e">
        <f t="shared" si="1"/>
        <v>#DIV/0!</v>
      </c>
    </row>
    <row r="30" spans="1:25" ht="15.6" x14ac:dyDescent="0.3">
      <c r="A30" s="98">
        <f>'Data Siswa'!A30</f>
        <v>29</v>
      </c>
      <c r="B30" s="99">
        <f>'Data Siswa'!B30</f>
        <v>0</v>
      </c>
      <c r="C30" s="98">
        <f>'Data Siswa'!C30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02">
        <f t="shared" si="0"/>
        <v>0</v>
      </c>
      <c r="Y30" s="103" t="e">
        <f t="shared" si="1"/>
        <v>#DIV/0!</v>
      </c>
    </row>
    <row r="31" spans="1:25" ht="15.6" x14ac:dyDescent="0.3">
      <c r="A31" s="98">
        <f>'Data Siswa'!A31</f>
        <v>30</v>
      </c>
      <c r="B31" s="99">
        <f>'Data Siswa'!B31</f>
        <v>0</v>
      </c>
      <c r="C31" s="98">
        <f>'Data Siswa'!C31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02">
        <f t="shared" si="0"/>
        <v>0</v>
      </c>
      <c r="Y31" s="103" t="e">
        <f t="shared" si="1"/>
        <v>#DIV/0!</v>
      </c>
    </row>
    <row r="32" spans="1:25" ht="15.6" x14ac:dyDescent="0.3">
      <c r="A32" s="98">
        <f>'Data Siswa'!A32</f>
        <v>31</v>
      </c>
      <c r="B32" s="99">
        <f>'Data Siswa'!B32</f>
        <v>0</v>
      </c>
      <c r="C32" s="98">
        <f>'Data Siswa'!C32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02">
        <f t="shared" ref="X32:X41" si="2">SUM(D32:W32)</f>
        <v>0</v>
      </c>
      <c r="Y32" s="103" t="e">
        <f t="shared" ref="Y32:Y41" si="3">AVERAGE(D32:W32)</f>
        <v>#DIV/0!</v>
      </c>
    </row>
    <row r="33" spans="1:25" ht="15.6" x14ac:dyDescent="0.3">
      <c r="A33" s="98">
        <f>'Data Siswa'!A33</f>
        <v>32</v>
      </c>
      <c r="B33" s="99">
        <f>'Data Siswa'!B33</f>
        <v>0</v>
      </c>
      <c r="C33" s="98">
        <f>'Data Siswa'!C33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02">
        <f t="shared" si="2"/>
        <v>0</v>
      </c>
      <c r="Y33" s="103" t="e">
        <f t="shared" si="3"/>
        <v>#DIV/0!</v>
      </c>
    </row>
    <row r="34" spans="1:25" ht="15.6" x14ac:dyDescent="0.3">
      <c r="A34" s="98">
        <f>'Data Siswa'!A34</f>
        <v>33</v>
      </c>
      <c r="B34" s="99">
        <f>'Data Siswa'!B34</f>
        <v>0</v>
      </c>
      <c r="C34" s="98">
        <f>'Data Siswa'!C34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02">
        <f t="shared" si="2"/>
        <v>0</v>
      </c>
      <c r="Y34" s="103" t="e">
        <f t="shared" si="3"/>
        <v>#DIV/0!</v>
      </c>
    </row>
    <row r="35" spans="1:25" ht="15.6" x14ac:dyDescent="0.3">
      <c r="A35" s="98">
        <f>'Data Siswa'!A35</f>
        <v>34</v>
      </c>
      <c r="B35" s="99">
        <f>'Data Siswa'!B35</f>
        <v>0</v>
      </c>
      <c r="C35" s="98">
        <f>'Data Siswa'!C35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02">
        <f t="shared" si="2"/>
        <v>0</v>
      </c>
      <c r="Y35" s="103" t="e">
        <f t="shared" si="3"/>
        <v>#DIV/0!</v>
      </c>
    </row>
    <row r="36" spans="1:25" ht="15.6" x14ac:dyDescent="0.3">
      <c r="A36" s="98">
        <f>'Data Siswa'!A36</f>
        <v>35</v>
      </c>
      <c r="B36" s="99">
        <f>'Data Siswa'!B36</f>
        <v>0</v>
      </c>
      <c r="C36" s="98">
        <f>'Data Siswa'!C36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02">
        <f t="shared" si="2"/>
        <v>0</v>
      </c>
      <c r="Y36" s="103" t="e">
        <f t="shared" si="3"/>
        <v>#DIV/0!</v>
      </c>
    </row>
    <row r="37" spans="1:25" ht="15.6" x14ac:dyDescent="0.3">
      <c r="A37" s="98">
        <f>'Data Siswa'!A37</f>
        <v>36</v>
      </c>
      <c r="B37" s="99">
        <f>'Data Siswa'!B37</f>
        <v>0</v>
      </c>
      <c r="C37" s="98">
        <f>'Data Siswa'!C37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02">
        <f t="shared" si="2"/>
        <v>0</v>
      </c>
      <c r="Y37" s="103" t="e">
        <f t="shared" si="3"/>
        <v>#DIV/0!</v>
      </c>
    </row>
    <row r="38" spans="1:25" ht="15.6" x14ac:dyDescent="0.3">
      <c r="A38" s="98">
        <f>'Data Siswa'!A38</f>
        <v>37</v>
      </c>
      <c r="B38" s="99">
        <f>'Data Siswa'!B38</f>
        <v>0</v>
      </c>
      <c r="C38" s="98">
        <f>'Data Siswa'!C38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02">
        <f t="shared" si="2"/>
        <v>0</v>
      </c>
      <c r="Y38" s="103" t="e">
        <f t="shared" si="3"/>
        <v>#DIV/0!</v>
      </c>
    </row>
    <row r="39" spans="1:25" ht="15.6" x14ac:dyDescent="0.3">
      <c r="A39" s="98">
        <f>'Data Siswa'!A39</f>
        <v>38</v>
      </c>
      <c r="B39" s="99">
        <f>'Data Siswa'!B39</f>
        <v>0</v>
      </c>
      <c r="C39" s="98">
        <f>'Data Siswa'!C39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02">
        <f t="shared" si="2"/>
        <v>0</v>
      </c>
      <c r="Y39" s="103" t="e">
        <f t="shared" si="3"/>
        <v>#DIV/0!</v>
      </c>
    </row>
    <row r="40" spans="1:25" ht="15.6" x14ac:dyDescent="0.3">
      <c r="A40" s="98">
        <f>'Data Siswa'!A40</f>
        <v>39</v>
      </c>
      <c r="B40" s="99">
        <f>'Data Siswa'!B40</f>
        <v>0</v>
      </c>
      <c r="C40" s="98">
        <f>'Data Siswa'!C40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02">
        <f t="shared" si="2"/>
        <v>0</v>
      </c>
      <c r="Y40" s="103" t="e">
        <f t="shared" si="3"/>
        <v>#DIV/0!</v>
      </c>
    </row>
    <row r="41" spans="1:25" ht="15.6" x14ac:dyDescent="0.3">
      <c r="A41" s="98">
        <f>'Data Siswa'!A41</f>
        <v>40</v>
      </c>
      <c r="B41" s="99">
        <f>'Data Siswa'!B41</f>
        <v>0</v>
      </c>
      <c r="C41" s="98">
        <f>'Data Siswa'!C41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02">
        <f t="shared" si="2"/>
        <v>0</v>
      </c>
      <c r="Y41" s="103" t="e">
        <f t="shared" si="3"/>
        <v>#DIV/0!</v>
      </c>
    </row>
  </sheetData>
  <sheetProtection algorithmName="SHA-512" hashValue="N0gX6+/wPTJs6zYaUFg6cmC9nnyOn6Xlw5OckJLlyl899DsqAqag5z27VdPRMH3IpmFgduUIph6T53wklnvnsg==" saltValue="tqtikv/uHsDB3xdSB8yZ6Q==" spinCount="100000" sheet="1" selectLockedCells="1"/>
  <conditionalFormatting sqref="D2:Q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R2:W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W41" xr:uid="{450958C6-49C2-4748-8C95-54D2328FAEE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W44"/>
  <sheetViews>
    <sheetView topLeftCell="B1" zoomScale="81" zoomScaleNormal="80" workbookViewId="0">
      <selection activeCell="W9" sqref="W9"/>
    </sheetView>
  </sheetViews>
  <sheetFormatPr defaultColWidth="8.6640625" defaultRowHeight="14.4" x14ac:dyDescent="0.3"/>
  <cols>
    <col min="1" max="1" width="6.5546875" style="17" customWidth="1"/>
    <col min="2" max="2" width="32.44140625" style="17" customWidth="1"/>
    <col min="3" max="3" width="5.88671875" style="17" bestFit="1" customWidth="1"/>
    <col min="4" max="4" width="4.44140625" style="17" customWidth="1"/>
    <col min="5" max="7" width="4.109375" style="17" bestFit="1" customWidth="1"/>
    <col min="8" max="9" width="4" style="17" bestFit="1" customWidth="1"/>
    <col min="10" max="10" width="4" style="17" customWidth="1"/>
    <col min="11" max="12" width="4.109375" style="17" bestFit="1" customWidth="1"/>
    <col min="13" max="13" width="4.109375" style="17" customWidth="1"/>
    <col min="14" max="14" width="4.109375" style="17" bestFit="1" customWidth="1"/>
    <col min="15" max="16" width="4.109375" style="17" customWidth="1"/>
    <col min="17" max="17" width="6.44140625" style="17" bestFit="1" customWidth="1"/>
    <col min="18" max="18" width="9.44140625" style="91" bestFit="1" customWidth="1"/>
    <col min="19" max="19" width="2.88671875" style="17" customWidth="1"/>
    <col min="20" max="20" width="8.6640625" style="17" customWidth="1"/>
    <col min="21" max="21" width="11.44140625" style="17" bestFit="1" customWidth="1"/>
    <col min="22" max="22" width="7.6640625" style="17" customWidth="1"/>
    <col min="23" max="23" width="11.44140625" style="92" customWidth="1"/>
    <col min="24" max="16384" width="8.6640625" style="17"/>
  </cols>
  <sheetData>
    <row r="1" spans="1:23" ht="14.55" customHeight="1" x14ac:dyDescent="0.3">
      <c r="A1" s="146" t="s">
        <v>158</v>
      </c>
      <c r="B1" s="147"/>
      <c r="C1" s="148"/>
      <c r="D1" s="149" t="s">
        <v>159</v>
      </c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/>
      <c r="S1" s="136"/>
      <c r="T1" s="138" t="s">
        <v>157</v>
      </c>
      <c r="U1" s="139"/>
      <c r="V1" s="140"/>
      <c r="W1" s="65" t="s">
        <v>152</v>
      </c>
    </row>
    <row r="2" spans="1:23" ht="19.5" customHeight="1" x14ac:dyDescent="0.3">
      <c r="A2" s="154" t="s">
        <v>60</v>
      </c>
      <c r="B2" s="152" t="s">
        <v>51</v>
      </c>
      <c r="C2" s="154" t="s">
        <v>50</v>
      </c>
      <c r="D2" s="152" t="s">
        <v>64</v>
      </c>
      <c r="E2" s="152"/>
      <c r="F2" s="152"/>
      <c r="G2" s="152"/>
      <c r="H2" s="143" t="s">
        <v>65</v>
      </c>
      <c r="I2" s="144"/>
      <c r="J2" s="145"/>
      <c r="K2" s="143" t="s">
        <v>66</v>
      </c>
      <c r="L2" s="144"/>
      <c r="M2" s="144"/>
      <c r="N2" s="144"/>
      <c r="O2" s="144"/>
      <c r="P2" s="145"/>
      <c r="Q2" s="152" t="s">
        <v>23</v>
      </c>
      <c r="R2" s="153" t="s">
        <v>81</v>
      </c>
      <c r="S2" s="137"/>
      <c r="T2" s="141" t="s">
        <v>38</v>
      </c>
      <c r="U2" s="141" t="s">
        <v>81</v>
      </c>
      <c r="V2" s="141" t="s">
        <v>72</v>
      </c>
      <c r="W2" s="135" t="s">
        <v>161</v>
      </c>
    </row>
    <row r="3" spans="1:23" ht="85.05" customHeight="1" x14ac:dyDescent="0.3">
      <c r="A3" s="154"/>
      <c r="B3" s="152"/>
      <c r="C3" s="154"/>
      <c r="D3" s="14" t="s">
        <v>62</v>
      </c>
      <c r="E3" s="14" t="s">
        <v>15</v>
      </c>
      <c r="F3" s="14" t="s">
        <v>16</v>
      </c>
      <c r="G3" s="14" t="s">
        <v>63</v>
      </c>
      <c r="H3" s="15" t="s">
        <v>56</v>
      </c>
      <c r="I3" s="15" t="s">
        <v>250</v>
      </c>
      <c r="J3" s="15" t="s">
        <v>71</v>
      </c>
      <c r="K3" s="14" t="s">
        <v>164</v>
      </c>
      <c r="L3" s="14" t="s">
        <v>248</v>
      </c>
      <c r="M3" s="14" t="s">
        <v>68</v>
      </c>
      <c r="N3" s="14" t="s">
        <v>86</v>
      </c>
      <c r="O3" s="15" t="s">
        <v>165</v>
      </c>
      <c r="P3" s="14" t="s">
        <v>69</v>
      </c>
      <c r="Q3" s="152"/>
      <c r="R3" s="153"/>
      <c r="S3" s="137"/>
      <c r="T3" s="142"/>
      <c r="U3" s="142"/>
      <c r="V3" s="142"/>
      <c r="W3" s="135"/>
    </row>
    <row r="4" spans="1:23" ht="15.6" x14ac:dyDescent="0.3">
      <c r="A4" s="98">
        <f>'Data Siswa'!A2</f>
        <v>1</v>
      </c>
      <c r="B4" s="104" t="str">
        <f>'Data Siswa'!B2</f>
        <v>AGIS NAZIULLAH</v>
      </c>
      <c r="C4" s="98" t="str">
        <f>'Data Siswa'!C2</f>
        <v>001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93">
        <f t="shared" ref="Q4:Q43" si="0">SUM(D4:P4)</f>
        <v>0</v>
      </c>
      <c r="R4" s="94" t="e">
        <f t="shared" ref="R4:R43" si="1">AVERAGE(D4:P4)</f>
        <v>#DIV/0!</v>
      </c>
      <c r="S4" s="95"/>
      <c r="T4" s="93">
        <f>SUM('Nilai Tahriri'!X2,'Nilai Syafahi'!Q4)</f>
        <v>0</v>
      </c>
      <c r="U4" s="94" t="e">
        <f>AVERAGE(D4:P4,'Nilai Tahriri'!D2:W2)</f>
        <v>#DIV/0!</v>
      </c>
      <c r="V4" s="96">
        <f t="array" aca="1" ref="V4" ca="1">SUM(IF(T4&lt;OFFSET($T$4,0,0,COUNT(T:T),1),1/COUNTIF(OFFSET($T$4,0,0,COUNT(T:T),1),OFFSET($T$4,0,0,COUNT(T:T),1))))+1</f>
        <v>1</v>
      </c>
      <c r="W4" s="97" t="e">
        <f>IF(U4&lt;=4.5,"غيرمنقول",IF(AND(U4&gt;4.5,U4&lt;=5.5),"منقول مؤقت",IF(U4&gt;5.5,"منقول")))</f>
        <v>#DIV/0!</v>
      </c>
    </row>
    <row r="5" spans="1:23" ht="15.6" x14ac:dyDescent="0.3">
      <c r="A5" s="98">
        <f>'Data Siswa'!A3</f>
        <v>2</v>
      </c>
      <c r="B5" s="105" t="str">
        <f>'Data Siswa'!B3</f>
        <v>ARKAN RIZKI RAMADHAN</v>
      </c>
      <c r="C5" s="98" t="str">
        <f>'Data Siswa'!C3</f>
        <v>002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93">
        <f t="shared" si="0"/>
        <v>0</v>
      </c>
      <c r="R5" s="94" t="e">
        <f t="shared" si="1"/>
        <v>#DIV/0!</v>
      </c>
      <c r="S5" s="95"/>
      <c r="T5" s="93">
        <f>SUM('Nilai Tahriri'!X3,'Nilai Syafahi'!Q5)</f>
        <v>0</v>
      </c>
      <c r="U5" s="94" t="e">
        <f>AVERAGE(D5:P5,'Nilai Tahriri'!D3:W3)</f>
        <v>#DIV/0!</v>
      </c>
      <c r="V5" s="96">
        <f t="array" aca="1" ref="V5" ca="1">SUM(IF(T5&lt;OFFSET($T$4,0,0,COUNT(T:T),1),1/COUNTIF(OFFSET($T$4,0,0,COUNT(T:T),1),OFFSET($T$4,0,0,COUNT(T:T),1))))+1</f>
        <v>1</v>
      </c>
      <c r="W5" s="97" t="e">
        <f t="shared" ref="W5:W43" si="2">IF(U5&lt;=4.5,"غيرمنقول",IF(AND(U5&gt;4.5,U5&lt;=5.5),"منقول مؤقت",IF(U5&gt;5.5,"منقول")))</f>
        <v>#DIV/0!</v>
      </c>
    </row>
    <row r="6" spans="1:23" ht="15.6" x14ac:dyDescent="0.3">
      <c r="A6" s="98">
        <f>'Data Siswa'!A4</f>
        <v>3</v>
      </c>
      <c r="B6" s="104" t="str">
        <f>'Data Siswa'!B4</f>
        <v>ERFAN ADI PUTRA</v>
      </c>
      <c r="C6" s="98" t="str">
        <f>'Data Siswa'!C4</f>
        <v>003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93">
        <f t="shared" si="0"/>
        <v>0</v>
      </c>
      <c r="R6" s="94" t="e">
        <f t="shared" si="1"/>
        <v>#DIV/0!</v>
      </c>
      <c r="S6" s="95"/>
      <c r="T6" s="93">
        <f>SUM('Nilai Tahriri'!X4,'Nilai Syafahi'!Q6)</f>
        <v>0</v>
      </c>
      <c r="U6" s="94" t="e">
        <f>AVERAGE(D6:P6,'Nilai Tahriri'!D4:W4)</f>
        <v>#DIV/0!</v>
      </c>
      <c r="V6" s="96">
        <f t="array" aca="1" ref="V6" ca="1">SUM(IF(T6&lt;OFFSET($T$4,0,0,COUNT(T:T),1),1/COUNTIF(OFFSET($T$4,0,0,COUNT(T:T),1),OFFSET($T$4,0,0,COUNT(T:T),1))))+1</f>
        <v>1</v>
      </c>
      <c r="W6" s="97" t="e">
        <f t="shared" si="2"/>
        <v>#DIV/0!</v>
      </c>
    </row>
    <row r="7" spans="1:23" ht="15.6" x14ac:dyDescent="0.3">
      <c r="A7" s="98">
        <f>'Data Siswa'!A5</f>
        <v>4</v>
      </c>
      <c r="B7" s="104" t="str">
        <f>'Data Siswa'!B5</f>
        <v>FAIREL ATHARIZZ CALIEF</v>
      </c>
      <c r="C7" s="98" t="str">
        <f>'Data Siswa'!C5</f>
        <v>004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93">
        <f t="shared" si="0"/>
        <v>0</v>
      </c>
      <c r="R7" s="94" t="e">
        <f t="shared" si="1"/>
        <v>#DIV/0!</v>
      </c>
      <c r="S7" s="95"/>
      <c r="T7" s="93">
        <f>SUM('Nilai Tahriri'!X5,'Nilai Syafahi'!Q7)</f>
        <v>0</v>
      </c>
      <c r="U7" s="94" t="e">
        <f>AVERAGE(D7:P7,'Nilai Tahriri'!D5:W5)</f>
        <v>#DIV/0!</v>
      </c>
      <c r="V7" s="96">
        <f t="array" aca="1" ref="V7" ca="1">SUM(IF(T7&lt;OFFSET($T$4,0,0,COUNT(T:T),1),1/COUNTIF(OFFSET($T$4,0,0,COUNT(T:T),1),OFFSET($T$4,0,0,COUNT(T:T),1))))+1</f>
        <v>1</v>
      </c>
      <c r="W7" s="97" t="e">
        <f t="shared" si="2"/>
        <v>#DIV/0!</v>
      </c>
    </row>
    <row r="8" spans="1:23" ht="15.6" x14ac:dyDescent="0.3">
      <c r="A8" s="98">
        <f>'Data Siswa'!A6</f>
        <v>5</v>
      </c>
      <c r="B8" s="104" t="str">
        <f>'Data Siswa'!B6</f>
        <v>FIRMAN NUR FEBRIAN</v>
      </c>
      <c r="C8" s="98" t="str">
        <f>'Data Siswa'!C6</f>
        <v>005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93">
        <f t="shared" si="0"/>
        <v>0</v>
      </c>
      <c r="R8" s="94" t="e">
        <f t="shared" si="1"/>
        <v>#DIV/0!</v>
      </c>
      <c r="S8" s="95"/>
      <c r="T8" s="93">
        <f>SUM('Nilai Tahriri'!X6,'Nilai Syafahi'!Q8)</f>
        <v>0</v>
      </c>
      <c r="U8" s="94" t="e">
        <f>AVERAGE(D8:P8,'Nilai Tahriri'!D6:W6)</f>
        <v>#DIV/0!</v>
      </c>
      <c r="V8" s="96">
        <f t="array" aca="1" ref="V8" ca="1">SUM(IF(T8&lt;OFFSET($T$4,0,0,COUNT(T:T),1),1/COUNTIF(OFFSET($T$4,0,0,COUNT(T:T),1),OFFSET($T$4,0,0,COUNT(T:T),1))))+1</f>
        <v>1</v>
      </c>
      <c r="W8" s="97" t="e">
        <f t="shared" si="2"/>
        <v>#DIV/0!</v>
      </c>
    </row>
    <row r="9" spans="1:23" ht="15.6" x14ac:dyDescent="0.3">
      <c r="A9" s="98">
        <f>'Data Siswa'!A7</f>
        <v>6</v>
      </c>
      <c r="B9" s="104" t="str">
        <f>'Data Siswa'!B7</f>
        <v>HAFIS ADITYA AZHAR</v>
      </c>
      <c r="C9" s="98" t="str">
        <f>'Data Siswa'!C7</f>
        <v>006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93">
        <f t="shared" si="0"/>
        <v>0</v>
      </c>
      <c r="R9" s="94" t="e">
        <f t="shared" si="1"/>
        <v>#DIV/0!</v>
      </c>
      <c r="S9" s="95"/>
      <c r="T9" s="93">
        <f>SUM('Nilai Tahriri'!X7,'Nilai Syafahi'!Q9)</f>
        <v>0</v>
      </c>
      <c r="U9" s="94" t="e">
        <f>AVERAGE(D9:P9,'Nilai Tahriri'!D7:W7)</f>
        <v>#DIV/0!</v>
      </c>
      <c r="V9" s="96">
        <f t="array" aca="1" ref="V9" ca="1">SUM(IF(T9&lt;OFFSET($T$4,0,0,COUNT(T:T),1),1/COUNTIF(OFFSET($T$4,0,0,COUNT(T:T),1),OFFSET($T$4,0,0,COUNT(T:T),1))))+1</f>
        <v>1</v>
      </c>
      <c r="W9" s="97" t="e">
        <f t="shared" si="2"/>
        <v>#DIV/0!</v>
      </c>
    </row>
    <row r="10" spans="1:23" ht="15.6" x14ac:dyDescent="0.3">
      <c r="A10" s="98">
        <f>'Data Siswa'!A8</f>
        <v>7</v>
      </c>
      <c r="B10" s="104" t="str">
        <f>'Data Siswa'!B8</f>
        <v>HANIF DWI TRIANA</v>
      </c>
      <c r="C10" s="98" t="str">
        <f>'Data Siswa'!C8</f>
        <v>007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93">
        <f t="shared" si="0"/>
        <v>0</v>
      </c>
      <c r="R10" s="94" t="e">
        <f t="shared" si="1"/>
        <v>#DIV/0!</v>
      </c>
      <c r="S10" s="95"/>
      <c r="T10" s="93">
        <f>SUM('Nilai Tahriri'!X8,'Nilai Syafahi'!Q10)</f>
        <v>0</v>
      </c>
      <c r="U10" s="94" t="e">
        <f>AVERAGE(D10:P10,'Nilai Tahriri'!D8:W8)</f>
        <v>#DIV/0!</v>
      </c>
      <c r="V10" s="96">
        <f t="array" aca="1" ref="V10" ca="1">SUM(IF(T10&lt;OFFSET($T$4,0,0,COUNT(T:T),1),1/COUNTIF(OFFSET($T$4,0,0,COUNT(T:T),1),OFFSET($T$4,0,0,COUNT(T:T),1))))+1</f>
        <v>1</v>
      </c>
      <c r="W10" s="97" t="e">
        <f t="shared" si="2"/>
        <v>#DIV/0!</v>
      </c>
    </row>
    <row r="11" spans="1:23" ht="15.6" x14ac:dyDescent="0.3">
      <c r="A11" s="98">
        <f>'Data Siswa'!A9</f>
        <v>8</v>
      </c>
      <c r="B11" s="104" t="str">
        <f>'Data Siswa'!B9</f>
        <v>MUHAMMAD AGIL AL GIFFARI</v>
      </c>
      <c r="C11" s="98" t="str">
        <f>'Data Siswa'!C9</f>
        <v>008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93">
        <f t="shared" si="0"/>
        <v>0</v>
      </c>
      <c r="R11" s="94" t="e">
        <f t="shared" si="1"/>
        <v>#DIV/0!</v>
      </c>
      <c r="S11" s="95"/>
      <c r="T11" s="93">
        <f>SUM('Nilai Tahriri'!X9,'Nilai Syafahi'!Q11)</f>
        <v>0</v>
      </c>
      <c r="U11" s="94" t="e">
        <f>AVERAGE(D11:P11,'Nilai Tahriri'!D9:W9)</f>
        <v>#DIV/0!</v>
      </c>
      <c r="V11" s="96">
        <f t="array" aca="1" ref="V11" ca="1">SUM(IF(T11&lt;OFFSET($T$4,0,0,COUNT(T:T),1),1/COUNTIF(OFFSET($T$4,0,0,COUNT(T:T),1),OFFSET($T$4,0,0,COUNT(T:T),1))))+1</f>
        <v>1</v>
      </c>
      <c r="W11" s="97" t="e">
        <f t="shared" si="2"/>
        <v>#DIV/0!</v>
      </c>
    </row>
    <row r="12" spans="1:23" ht="15.6" x14ac:dyDescent="0.3">
      <c r="A12" s="98">
        <f>'Data Siswa'!A10</f>
        <v>9</v>
      </c>
      <c r="B12" s="104" t="str">
        <f>'Data Siswa'!B10</f>
        <v>MUHAMMAD FATHIR SYAHRULLAH</v>
      </c>
      <c r="C12" s="98" t="str">
        <f>'Data Siswa'!C10</f>
        <v>009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93">
        <f t="shared" si="0"/>
        <v>0</v>
      </c>
      <c r="R12" s="94" t="e">
        <f t="shared" si="1"/>
        <v>#DIV/0!</v>
      </c>
      <c r="S12" s="95"/>
      <c r="T12" s="93">
        <f>SUM('Nilai Tahriri'!X10,'Nilai Syafahi'!Q12)</f>
        <v>0</v>
      </c>
      <c r="U12" s="94" t="e">
        <f>AVERAGE(D12:P12,'Nilai Tahriri'!D10:W10)</f>
        <v>#DIV/0!</v>
      </c>
      <c r="V12" s="96">
        <f t="array" aca="1" ref="V12" ca="1">SUM(IF(T12&lt;OFFSET($T$4,0,0,COUNT(T:T),1),1/COUNTIF(OFFSET($T$4,0,0,COUNT(T:T),1),OFFSET($T$4,0,0,COUNT(T:T),1))))+1</f>
        <v>1</v>
      </c>
      <c r="W12" s="97" t="e">
        <f t="shared" si="2"/>
        <v>#DIV/0!</v>
      </c>
    </row>
    <row r="13" spans="1:23" ht="15.6" x14ac:dyDescent="0.3">
      <c r="A13" s="98">
        <f>'Data Siswa'!A11</f>
        <v>10</v>
      </c>
      <c r="B13" s="104" t="str">
        <f>'Data Siswa'!B11</f>
        <v>MUHAMMAD NIZAM EL-FATH</v>
      </c>
      <c r="C13" s="98" t="str">
        <f>'Data Siswa'!C11</f>
        <v>010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93">
        <f t="shared" si="0"/>
        <v>0</v>
      </c>
      <c r="R13" s="94" t="e">
        <f t="shared" si="1"/>
        <v>#DIV/0!</v>
      </c>
      <c r="S13" s="95"/>
      <c r="T13" s="93">
        <f>SUM('Nilai Tahriri'!X11,'Nilai Syafahi'!Q13)</f>
        <v>0</v>
      </c>
      <c r="U13" s="94" t="e">
        <f>AVERAGE(D13:P13,'Nilai Tahriri'!D11:W11)</f>
        <v>#DIV/0!</v>
      </c>
      <c r="V13" s="96">
        <f t="array" aca="1" ref="V13" ca="1">SUM(IF(T13&lt;OFFSET($T$4,0,0,COUNT(T:T),1),1/COUNTIF(OFFSET($T$4,0,0,COUNT(T:T),1),OFFSET($T$4,0,0,COUNT(T:T),1))))+1</f>
        <v>1</v>
      </c>
      <c r="W13" s="97" t="e">
        <f t="shared" si="2"/>
        <v>#DIV/0!</v>
      </c>
    </row>
    <row r="14" spans="1:23" ht="15.6" x14ac:dyDescent="0.3">
      <c r="A14" s="98">
        <f>'Data Siswa'!A12</f>
        <v>11</v>
      </c>
      <c r="B14" s="104" t="str">
        <f>'Data Siswa'!B12</f>
        <v>MUHAMMAD RHAFHA KHALIFI</v>
      </c>
      <c r="C14" s="98" t="str">
        <f>'Data Siswa'!C12</f>
        <v>011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93">
        <f t="shared" si="0"/>
        <v>0</v>
      </c>
      <c r="R14" s="94" t="e">
        <f t="shared" si="1"/>
        <v>#DIV/0!</v>
      </c>
      <c r="S14" s="95"/>
      <c r="T14" s="93">
        <f>SUM('Nilai Tahriri'!X12,'Nilai Syafahi'!Q14)</f>
        <v>0</v>
      </c>
      <c r="U14" s="94" t="e">
        <f>AVERAGE(D14:P14,'Nilai Tahriri'!D12:W12)</f>
        <v>#DIV/0!</v>
      </c>
      <c r="V14" s="96">
        <f t="array" aca="1" ref="V14" ca="1">SUM(IF(T14&lt;OFFSET($T$4,0,0,COUNT(T:T),1),1/COUNTIF(OFFSET($T$4,0,0,COUNT(T:T),1),OFFSET($T$4,0,0,COUNT(T:T),1))))+1</f>
        <v>1</v>
      </c>
      <c r="W14" s="97" t="e">
        <f t="shared" si="2"/>
        <v>#DIV/0!</v>
      </c>
    </row>
    <row r="15" spans="1:23" ht="15.6" x14ac:dyDescent="0.3">
      <c r="A15" s="98">
        <f>'Data Siswa'!A13</f>
        <v>12</v>
      </c>
      <c r="B15" s="104" t="str">
        <f>'Data Siswa'!B13</f>
        <v>MUHAMMAD TAJUL ARIFIN</v>
      </c>
      <c r="C15" s="98" t="str">
        <f>'Data Siswa'!C13</f>
        <v>012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93">
        <f t="shared" si="0"/>
        <v>0</v>
      </c>
      <c r="R15" s="94" t="e">
        <f t="shared" si="1"/>
        <v>#DIV/0!</v>
      </c>
      <c r="S15" s="95"/>
      <c r="T15" s="93">
        <f>SUM('Nilai Tahriri'!X13,'Nilai Syafahi'!Q15)</f>
        <v>0</v>
      </c>
      <c r="U15" s="94" t="e">
        <f>AVERAGE(D15:P15,'Nilai Tahriri'!D13:W13)</f>
        <v>#DIV/0!</v>
      </c>
      <c r="V15" s="96">
        <f t="array" aca="1" ref="V15" ca="1">SUM(IF(T15&lt;OFFSET($T$4,0,0,COUNT(T:T),1),1/COUNTIF(OFFSET($T$4,0,0,COUNT(T:T),1),OFFSET($T$4,0,0,COUNT(T:T),1))))+1</f>
        <v>1</v>
      </c>
      <c r="W15" s="97" t="e">
        <f t="shared" si="2"/>
        <v>#DIV/0!</v>
      </c>
    </row>
    <row r="16" spans="1:23" ht="15.6" x14ac:dyDescent="0.3">
      <c r="A16" s="98">
        <f>'Data Siswa'!A14</f>
        <v>13</v>
      </c>
      <c r="B16" s="104" t="str">
        <f>'Data Siswa'!B14</f>
        <v>NOUVAL NUR RAFSAN JAANI</v>
      </c>
      <c r="C16" s="98" t="str">
        <f>'Data Siswa'!C14</f>
        <v>013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93">
        <f t="shared" si="0"/>
        <v>0</v>
      </c>
      <c r="R16" s="94" t="e">
        <f t="shared" si="1"/>
        <v>#DIV/0!</v>
      </c>
      <c r="S16" s="95"/>
      <c r="T16" s="93">
        <f>SUM('Nilai Tahriri'!X14,'Nilai Syafahi'!Q16)</f>
        <v>0</v>
      </c>
      <c r="U16" s="94" t="e">
        <f>AVERAGE(D16:P16,'Nilai Tahriri'!D14:W14)</f>
        <v>#DIV/0!</v>
      </c>
      <c r="V16" s="96">
        <f t="array" aca="1" ref="V16" ca="1">SUM(IF(T16&lt;OFFSET($T$4,0,0,COUNT(T:T),1),1/COUNTIF(OFFSET($T$4,0,0,COUNT(T:T),1),OFFSET($T$4,0,0,COUNT(T:T),1))))+1</f>
        <v>1</v>
      </c>
      <c r="W16" s="97" t="e">
        <f t="shared" si="2"/>
        <v>#DIV/0!</v>
      </c>
    </row>
    <row r="17" spans="1:23" ht="15.6" x14ac:dyDescent="0.3">
      <c r="A17" s="98">
        <f>'Data Siswa'!A15</f>
        <v>14</v>
      </c>
      <c r="B17" s="104" t="str">
        <f>'Data Siswa'!B15</f>
        <v>NAUFAL  MUMTAZ ADZ-DZAKY</v>
      </c>
      <c r="C17" s="98" t="str">
        <f>'Data Siswa'!C15</f>
        <v>014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93">
        <f t="shared" si="0"/>
        <v>0</v>
      </c>
      <c r="R17" s="94" t="e">
        <f t="shared" si="1"/>
        <v>#DIV/0!</v>
      </c>
      <c r="S17" s="95"/>
      <c r="T17" s="93">
        <f>SUM('Nilai Tahriri'!X15,'Nilai Syafahi'!Q17)</f>
        <v>0</v>
      </c>
      <c r="U17" s="94" t="e">
        <f>AVERAGE(D17:P17,'Nilai Tahriri'!D15:W15)</f>
        <v>#DIV/0!</v>
      </c>
      <c r="V17" s="96">
        <f t="array" aca="1" ref="V17" ca="1">SUM(IF(T17&lt;OFFSET($T$4,0,0,COUNT(T:T),1),1/COUNTIF(OFFSET($T$4,0,0,COUNT(T:T),1),OFFSET($T$4,0,0,COUNT(T:T),1))))+1</f>
        <v>1</v>
      </c>
      <c r="W17" s="97" t="e">
        <f t="shared" si="2"/>
        <v>#DIV/0!</v>
      </c>
    </row>
    <row r="18" spans="1:23" ht="15.6" x14ac:dyDescent="0.3">
      <c r="A18" s="98">
        <f>'Data Siswa'!A16</f>
        <v>15</v>
      </c>
      <c r="B18" s="104" t="str">
        <f>'Data Siswa'!B16</f>
        <v>RAFASYAH ADITYA PRATAMA</v>
      </c>
      <c r="C18" s="98" t="str">
        <f>'Data Siswa'!C16</f>
        <v>015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93">
        <f t="shared" si="0"/>
        <v>0</v>
      </c>
      <c r="R18" s="94" t="e">
        <f t="shared" si="1"/>
        <v>#DIV/0!</v>
      </c>
      <c r="S18" s="95"/>
      <c r="T18" s="93">
        <f>SUM('Nilai Tahriri'!X16,'Nilai Syafahi'!Q18)</f>
        <v>0</v>
      </c>
      <c r="U18" s="94" t="e">
        <f>AVERAGE(D18:P18,'Nilai Tahriri'!D16:W16)</f>
        <v>#DIV/0!</v>
      </c>
      <c r="V18" s="96">
        <f t="array" aca="1" ref="V18" ca="1">SUM(IF(T18&lt;OFFSET($T$4,0,0,COUNT(T:T),1),1/COUNTIF(OFFSET($T$4,0,0,COUNT(T:T),1),OFFSET($T$4,0,0,COUNT(T:T),1))))+1</f>
        <v>1</v>
      </c>
      <c r="W18" s="97" t="e">
        <f t="shared" si="2"/>
        <v>#DIV/0!</v>
      </c>
    </row>
    <row r="19" spans="1:23" ht="15.6" x14ac:dyDescent="0.3">
      <c r="A19" s="98">
        <f>'Data Siswa'!A17</f>
        <v>16</v>
      </c>
      <c r="B19" s="104" t="str">
        <f>'Data Siswa'!B17</f>
        <v>USAID AMRI RAFSANJANI</v>
      </c>
      <c r="C19" s="98" t="str">
        <f>'Data Siswa'!C17</f>
        <v>016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93">
        <f t="shared" si="0"/>
        <v>0</v>
      </c>
      <c r="R19" s="94" t="e">
        <f t="shared" si="1"/>
        <v>#DIV/0!</v>
      </c>
      <c r="S19" s="95"/>
      <c r="T19" s="93">
        <f>SUM('Nilai Tahriri'!X17,'Nilai Syafahi'!Q19)</f>
        <v>0</v>
      </c>
      <c r="U19" s="94" t="e">
        <f>AVERAGE(D19:P19,'Nilai Tahriri'!D17:W17)</f>
        <v>#DIV/0!</v>
      </c>
      <c r="V19" s="96">
        <f t="array" aca="1" ref="V19" ca="1">SUM(IF(T19&lt;OFFSET($T$4,0,0,COUNT(T:T),1),1/COUNTIF(OFFSET($T$4,0,0,COUNT(T:T),1),OFFSET($T$4,0,0,COUNT(T:T),1))))+1</f>
        <v>1</v>
      </c>
      <c r="W19" s="97" t="e">
        <f t="shared" si="2"/>
        <v>#DIV/0!</v>
      </c>
    </row>
    <row r="20" spans="1:23" ht="15.6" x14ac:dyDescent="0.3">
      <c r="A20" s="98">
        <f>'Data Siswa'!A18</f>
        <v>17</v>
      </c>
      <c r="B20" s="104" t="str">
        <f>'Data Siswa'!B18</f>
        <v>YUNDA PARIZ</v>
      </c>
      <c r="C20" s="98" t="str">
        <f>'Data Siswa'!C18</f>
        <v>017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93">
        <f t="shared" si="0"/>
        <v>0</v>
      </c>
      <c r="R20" s="94" t="e">
        <f t="shared" si="1"/>
        <v>#DIV/0!</v>
      </c>
      <c r="S20" s="95"/>
      <c r="T20" s="93">
        <f>SUM('Nilai Tahriri'!X18,'Nilai Syafahi'!Q20)</f>
        <v>0</v>
      </c>
      <c r="U20" s="94" t="e">
        <f>AVERAGE(D20:P20,'Nilai Tahriri'!D18:W18)</f>
        <v>#DIV/0!</v>
      </c>
      <c r="V20" s="96">
        <f t="array" aca="1" ref="V20" ca="1">SUM(IF(T20&lt;OFFSET($T$4,0,0,COUNT(T:T),1),1/COUNTIF(OFFSET($T$4,0,0,COUNT(T:T),1),OFFSET($T$4,0,0,COUNT(T:T),1))))+1</f>
        <v>1</v>
      </c>
      <c r="W20" s="97" t="e">
        <f t="shared" si="2"/>
        <v>#DIV/0!</v>
      </c>
    </row>
    <row r="21" spans="1:23" ht="15.6" x14ac:dyDescent="0.3">
      <c r="A21" s="98">
        <f>'Data Siswa'!A19</f>
        <v>18</v>
      </c>
      <c r="B21" s="104" t="str">
        <f>'Data Siswa'!B19</f>
        <v>YUSUF MARADIKA PRATAMA</v>
      </c>
      <c r="C21" s="98" t="str">
        <f>'Data Siswa'!C19</f>
        <v>018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93">
        <f t="shared" si="0"/>
        <v>0</v>
      </c>
      <c r="R21" s="94" t="e">
        <f t="shared" si="1"/>
        <v>#DIV/0!</v>
      </c>
      <c r="S21" s="95"/>
      <c r="T21" s="93">
        <f>SUM('Nilai Tahriri'!X19,'Nilai Syafahi'!Q21)</f>
        <v>0</v>
      </c>
      <c r="U21" s="94" t="e">
        <f>AVERAGE(D21:P21,'Nilai Tahriri'!D19:W19)</f>
        <v>#DIV/0!</v>
      </c>
      <c r="V21" s="96">
        <f t="array" aca="1" ref="V21" ca="1">SUM(IF(T21&lt;OFFSET($T$4,0,0,COUNT(T:T),1),1/COUNTIF(OFFSET($T$4,0,0,COUNT(T:T),1),OFFSET($T$4,0,0,COUNT(T:T),1))))+1</f>
        <v>1</v>
      </c>
      <c r="W21" s="97" t="e">
        <f t="shared" si="2"/>
        <v>#DIV/0!</v>
      </c>
    </row>
    <row r="22" spans="1:23" ht="15.6" x14ac:dyDescent="0.3">
      <c r="A22" s="98">
        <f>'Data Siswa'!A20</f>
        <v>19</v>
      </c>
      <c r="B22" s="104">
        <f>'Data Siswa'!B20</f>
        <v>0</v>
      </c>
      <c r="C22" s="98">
        <f>'Data Siswa'!C20</f>
        <v>0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93">
        <f t="shared" si="0"/>
        <v>0</v>
      </c>
      <c r="R22" s="94" t="e">
        <f t="shared" si="1"/>
        <v>#DIV/0!</v>
      </c>
      <c r="S22" s="95"/>
      <c r="T22" s="93">
        <f>SUM('Nilai Tahriri'!X20,'Nilai Syafahi'!Q22)</f>
        <v>0</v>
      </c>
      <c r="U22" s="94" t="e">
        <f>AVERAGE(D22:P22,'Nilai Tahriri'!D20:W20)</f>
        <v>#DIV/0!</v>
      </c>
      <c r="V22" s="96">
        <f t="array" aca="1" ref="V22" ca="1">SUM(IF(T22&lt;OFFSET($T$4,0,0,COUNT(T:T),1),1/COUNTIF(OFFSET($T$4,0,0,COUNT(T:T),1),OFFSET($T$4,0,0,COUNT(T:T),1))))+1</f>
        <v>1</v>
      </c>
      <c r="W22" s="97" t="e">
        <f t="shared" si="2"/>
        <v>#DIV/0!</v>
      </c>
    </row>
    <row r="23" spans="1:23" ht="15.6" x14ac:dyDescent="0.3">
      <c r="A23" s="98">
        <f>'Data Siswa'!A21</f>
        <v>20</v>
      </c>
      <c r="B23" s="104">
        <f>'Data Siswa'!B21</f>
        <v>0</v>
      </c>
      <c r="C23" s="98">
        <f>'Data Siswa'!C21</f>
        <v>0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93">
        <f t="shared" si="0"/>
        <v>0</v>
      </c>
      <c r="R23" s="94" t="e">
        <f t="shared" si="1"/>
        <v>#DIV/0!</v>
      </c>
      <c r="S23" s="95"/>
      <c r="T23" s="93">
        <f>SUM('Nilai Tahriri'!X21,'Nilai Syafahi'!Q23)</f>
        <v>0</v>
      </c>
      <c r="U23" s="94" t="e">
        <f>AVERAGE(D23:P23,'Nilai Tahriri'!D21:W21)</f>
        <v>#DIV/0!</v>
      </c>
      <c r="V23" s="96">
        <f t="array" aca="1" ref="V23" ca="1">SUM(IF(T23&lt;OFFSET($T$4,0,0,COUNT(T:T),1),1/COUNTIF(OFFSET($T$4,0,0,COUNT(T:T),1),OFFSET($T$4,0,0,COUNT(T:T),1))))+1</f>
        <v>1</v>
      </c>
      <c r="W23" s="97" t="e">
        <f t="shared" si="2"/>
        <v>#DIV/0!</v>
      </c>
    </row>
    <row r="24" spans="1:23" ht="15.6" x14ac:dyDescent="0.3">
      <c r="A24" s="98">
        <f>'Data Siswa'!A22</f>
        <v>21</v>
      </c>
      <c r="B24" s="104">
        <f>'Data Siswa'!B22</f>
        <v>0</v>
      </c>
      <c r="C24" s="98">
        <f>'Data Siswa'!C22</f>
        <v>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93">
        <f t="shared" si="0"/>
        <v>0</v>
      </c>
      <c r="R24" s="94" t="e">
        <f t="shared" si="1"/>
        <v>#DIV/0!</v>
      </c>
      <c r="S24" s="95"/>
      <c r="T24" s="93">
        <f>SUM('Nilai Tahriri'!X22,'Nilai Syafahi'!Q24)</f>
        <v>0</v>
      </c>
      <c r="U24" s="94" t="e">
        <f>AVERAGE(D24:P24,'Nilai Tahriri'!D22:W22)</f>
        <v>#DIV/0!</v>
      </c>
      <c r="V24" s="96">
        <f t="array" aca="1" ref="V24" ca="1">SUM(IF(T24&lt;OFFSET($T$4,0,0,COUNT(T:T),1),1/COUNTIF(OFFSET($T$4,0,0,COUNT(T:T),1),OFFSET($T$4,0,0,COUNT(T:T),1))))+1</f>
        <v>1</v>
      </c>
      <c r="W24" s="97" t="e">
        <f t="shared" si="2"/>
        <v>#DIV/0!</v>
      </c>
    </row>
    <row r="25" spans="1:23" ht="15.6" x14ac:dyDescent="0.3">
      <c r="A25" s="98">
        <f>'Data Siswa'!A23</f>
        <v>22</v>
      </c>
      <c r="B25" s="104">
        <f>'Data Siswa'!B23</f>
        <v>0</v>
      </c>
      <c r="C25" s="98">
        <f>'Data Siswa'!C23</f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93">
        <f t="shared" si="0"/>
        <v>0</v>
      </c>
      <c r="R25" s="94" t="e">
        <f t="shared" si="1"/>
        <v>#DIV/0!</v>
      </c>
      <c r="S25" s="95"/>
      <c r="T25" s="93">
        <f>SUM('Nilai Tahriri'!X23,'Nilai Syafahi'!Q25)</f>
        <v>0</v>
      </c>
      <c r="U25" s="94" t="e">
        <f>AVERAGE(D25:P25,'Nilai Tahriri'!D23:W23)</f>
        <v>#DIV/0!</v>
      </c>
      <c r="V25" s="96">
        <f t="array" aca="1" ref="V25" ca="1">SUM(IF(T25&lt;OFFSET($T$4,0,0,COUNT(T:T),1),1/COUNTIF(OFFSET($T$4,0,0,COUNT(T:T),1),OFFSET($T$4,0,0,COUNT(T:T),1))))+1</f>
        <v>1</v>
      </c>
      <c r="W25" s="97" t="e">
        <f t="shared" si="2"/>
        <v>#DIV/0!</v>
      </c>
    </row>
    <row r="26" spans="1:23" ht="15.6" x14ac:dyDescent="0.3">
      <c r="A26" s="98">
        <f>'Data Siswa'!A24</f>
        <v>23</v>
      </c>
      <c r="B26" s="104">
        <f>'Data Siswa'!B24</f>
        <v>0</v>
      </c>
      <c r="C26" s="98">
        <f>'Data Siswa'!C24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93">
        <f t="shared" si="0"/>
        <v>0</v>
      </c>
      <c r="R26" s="94" t="e">
        <f t="shared" si="1"/>
        <v>#DIV/0!</v>
      </c>
      <c r="S26" s="95"/>
      <c r="T26" s="93">
        <f>SUM('Nilai Tahriri'!X24,'Nilai Syafahi'!Q26)</f>
        <v>0</v>
      </c>
      <c r="U26" s="94" t="e">
        <f>AVERAGE(D26:P26,'Nilai Tahriri'!D24:W24)</f>
        <v>#DIV/0!</v>
      </c>
      <c r="V26" s="96">
        <f t="array" aca="1" ref="V26" ca="1">SUM(IF(T26&lt;OFFSET($T$4,0,0,COUNT(T:T),1),1/COUNTIF(OFFSET($T$4,0,0,COUNT(T:T),1),OFFSET($T$4,0,0,COUNT(T:T),1))))+1</f>
        <v>1</v>
      </c>
      <c r="W26" s="97" t="e">
        <f t="shared" si="2"/>
        <v>#DIV/0!</v>
      </c>
    </row>
    <row r="27" spans="1:23" ht="15.6" x14ac:dyDescent="0.3">
      <c r="A27" s="98">
        <f>'Data Siswa'!A25</f>
        <v>24</v>
      </c>
      <c r="B27" s="104">
        <f>'Data Siswa'!B25</f>
        <v>0</v>
      </c>
      <c r="C27" s="98">
        <f>'Data Siswa'!C25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93">
        <f t="shared" si="0"/>
        <v>0</v>
      </c>
      <c r="R27" s="94" t="e">
        <f t="shared" si="1"/>
        <v>#DIV/0!</v>
      </c>
      <c r="S27" s="95"/>
      <c r="T27" s="93">
        <f>SUM('Nilai Tahriri'!X25,'Nilai Syafahi'!Q27)</f>
        <v>0</v>
      </c>
      <c r="U27" s="94" t="e">
        <f>AVERAGE(D27:P27,'Nilai Tahriri'!D25:W25)</f>
        <v>#DIV/0!</v>
      </c>
      <c r="V27" s="96">
        <f t="array" aca="1" ref="V27" ca="1">SUM(IF(T27&lt;OFFSET($T$4,0,0,COUNT(T:T),1),1/COUNTIF(OFFSET($T$4,0,0,COUNT(T:T),1),OFFSET($T$4,0,0,COUNT(T:T),1))))+1</f>
        <v>1</v>
      </c>
      <c r="W27" s="97" t="e">
        <f t="shared" si="2"/>
        <v>#DIV/0!</v>
      </c>
    </row>
    <row r="28" spans="1:23" ht="15.6" x14ac:dyDescent="0.3">
      <c r="A28" s="98">
        <f>'Data Siswa'!A26</f>
        <v>25</v>
      </c>
      <c r="B28" s="104">
        <f>'Data Siswa'!B26</f>
        <v>0</v>
      </c>
      <c r="C28" s="98">
        <f>'Data Siswa'!C26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93">
        <f t="shared" si="0"/>
        <v>0</v>
      </c>
      <c r="R28" s="94" t="e">
        <f t="shared" si="1"/>
        <v>#DIV/0!</v>
      </c>
      <c r="S28" s="95"/>
      <c r="T28" s="93">
        <f>SUM('Nilai Tahriri'!X26,'Nilai Syafahi'!Q28)</f>
        <v>0</v>
      </c>
      <c r="U28" s="94" t="e">
        <f>AVERAGE(D28:P28,'Nilai Tahriri'!D26:W26)</f>
        <v>#DIV/0!</v>
      </c>
      <c r="V28" s="96">
        <f t="array" aca="1" ref="V28" ca="1">SUM(IF(T28&lt;OFFSET($T$4,0,0,COUNT(T:T),1),1/COUNTIF(OFFSET($T$4,0,0,COUNT(T:T),1),OFFSET($T$4,0,0,COUNT(T:T),1))))+1</f>
        <v>1</v>
      </c>
      <c r="W28" s="97" t="e">
        <f t="shared" si="2"/>
        <v>#DIV/0!</v>
      </c>
    </row>
    <row r="29" spans="1:23" ht="15.6" x14ac:dyDescent="0.3">
      <c r="A29" s="98">
        <f>'Data Siswa'!A27</f>
        <v>26</v>
      </c>
      <c r="B29" s="104">
        <f>'Data Siswa'!B27</f>
        <v>0</v>
      </c>
      <c r="C29" s="98">
        <f>'Data Siswa'!C27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93">
        <f t="shared" si="0"/>
        <v>0</v>
      </c>
      <c r="R29" s="94" t="e">
        <f t="shared" si="1"/>
        <v>#DIV/0!</v>
      </c>
      <c r="S29" s="95"/>
      <c r="T29" s="93">
        <f>SUM('Nilai Tahriri'!X27,'Nilai Syafahi'!Q29)</f>
        <v>0</v>
      </c>
      <c r="U29" s="94" t="e">
        <f>AVERAGE(D29:P29,'Nilai Tahriri'!D27:W27)</f>
        <v>#DIV/0!</v>
      </c>
      <c r="V29" s="96">
        <f t="array" aca="1" ref="V29" ca="1">SUM(IF(T29&lt;OFFSET($T$4,0,0,COUNT(T:T),1),1/COUNTIF(OFFSET($T$4,0,0,COUNT(T:T),1),OFFSET($T$4,0,0,COUNT(T:T),1))))+1</f>
        <v>1</v>
      </c>
      <c r="W29" s="97" t="e">
        <f t="shared" si="2"/>
        <v>#DIV/0!</v>
      </c>
    </row>
    <row r="30" spans="1:23" ht="15.6" x14ac:dyDescent="0.3">
      <c r="A30" s="98">
        <f>'Data Siswa'!A28</f>
        <v>27</v>
      </c>
      <c r="B30" s="104">
        <f>'Data Siswa'!B28</f>
        <v>0</v>
      </c>
      <c r="C30" s="98">
        <f>'Data Siswa'!C28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93">
        <f t="shared" si="0"/>
        <v>0</v>
      </c>
      <c r="R30" s="94" t="e">
        <f t="shared" si="1"/>
        <v>#DIV/0!</v>
      </c>
      <c r="S30" s="95"/>
      <c r="T30" s="93">
        <f>SUM('Nilai Tahriri'!X28,'Nilai Syafahi'!Q30)</f>
        <v>0</v>
      </c>
      <c r="U30" s="94" t="e">
        <f>AVERAGE(D30:P30,'Nilai Tahriri'!D28:W28)</f>
        <v>#DIV/0!</v>
      </c>
      <c r="V30" s="96">
        <f t="array" aca="1" ref="V30" ca="1">SUM(IF(T30&lt;OFFSET($T$4,0,0,COUNT(T:T),1),1/COUNTIF(OFFSET($T$4,0,0,COUNT(T:T),1),OFFSET($T$4,0,0,COUNT(T:T),1))))+1</f>
        <v>1</v>
      </c>
      <c r="W30" s="97" t="e">
        <f t="shared" si="2"/>
        <v>#DIV/0!</v>
      </c>
    </row>
    <row r="31" spans="1:23" ht="15.6" x14ac:dyDescent="0.3">
      <c r="A31" s="98">
        <f>'Data Siswa'!A29</f>
        <v>28</v>
      </c>
      <c r="B31" s="104">
        <f>'Data Siswa'!B29</f>
        <v>0</v>
      </c>
      <c r="C31" s="98">
        <f>'Data Siswa'!C29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93">
        <f t="shared" si="0"/>
        <v>0</v>
      </c>
      <c r="R31" s="94" t="e">
        <f t="shared" si="1"/>
        <v>#DIV/0!</v>
      </c>
      <c r="S31" s="95"/>
      <c r="T31" s="93">
        <f>SUM('Nilai Tahriri'!X29,'Nilai Syafahi'!Q31)</f>
        <v>0</v>
      </c>
      <c r="U31" s="94" t="e">
        <f>AVERAGE(D31:P31,'Nilai Tahriri'!D29:W29)</f>
        <v>#DIV/0!</v>
      </c>
      <c r="V31" s="96">
        <f t="array" aca="1" ref="V31" ca="1">SUM(IF(T31&lt;OFFSET($T$4,0,0,COUNT(T:T),1),1/COUNTIF(OFFSET($T$4,0,0,COUNT(T:T),1),OFFSET($T$4,0,0,COUNT(T:T),1))))+1</f>
        <v>1</v>
      </c>
      <c r="W31" s="97" t="e">
        <f t="shared" si="2"/>
        <v>#DIV/0!</v>
      </c>
    </row>
    <row r="32" spans="1:23" ht="15.6" x14ac:dyDescent="0.3">
      <c r="A32" s="98">
        <f>'Data Siswa'!A30</f>
        <v>29</v>
      </c>
      <c r="B32" s="104">
        <f>'Data Siswa'!B30</f>
        <v>0</v>
      </c>
      <c r="C32" s="98">
        <f>'Data Siswa'!C30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93">
        <f t="shared" si="0"/>
        <v>0</v>
      </c>
      <c r="R32" s="94" t="e">
        <f t="shared" si="1"/>
        <v>#DIV/0!</v>
      </c>
      <c r="S32" s="95"/>
      <c r="T32" s="93">
        <f>SUM('Nilai Tahriri'!X30,'Nilai Syafahi'!Q32)</f>
        <v>0</v>
      </c>
      <c r="U32" s="94" t="e">
        <f>AVERAGE(D32:P32,'Nilai Tahriri'!D30:W30)</f>
        <v>#DIV/0!</v>
      </c>
      <c r="V32" s="96">
        <f t="array" aca="1" ref="V32" ca="1">SUM(IF(T32&lt;OFFSET($T$4,0,0,COUNT(T:T),1),1/COUNTIF(OFFSET($T$4,0,0,COUNT(T:T),1),OFFSET($T$4,0,0,COUNT(T:T),1))))+1</f>
        <v>1</v>
      </c>
      <c r="W32" s="97" t="e">
        <f t="shared" si="2"/>
        <v>#DIV/0!</v>
      </c>
    </row>
    <row r="33" spans="1:23" ht="15.6" x14ac:dyDescent="0.3">
      <c r="A33" s="98">
        <f>'Data Siswa'!A31</f>
        <v>30</v>
      </c>
      <c r="B33" s="104">
        <f>'Data Siswa'!B31</f>
        <v>0</v>
      </c>
      <c r="C33" s="98">
        <f>'Data Siswa'!C31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93">
        <f t="shared" si="0"/>
        <v>0</v>
      </c>
      <c r="R33" s="94" t="e">
        <f t="shared" si="1"/>
        <v>#DIV/0!</v>
      </c>
      <c r="S33" s="95"/>
      <c r="T33" s="93">
        <f>SUM('Nilai Tahriri'!X31,'Nilai Syafahi'!Q33)</f>
        <v>0</v>
      </c>
      <c r="U33" s="94" t="e">
        <f>AVERAGE(D33:P33,'Nilai Tahriri'!D31:W31)</f>
        <v>#DIV/0!</v>
      </c>
      <c r="V33" s="96">
        <f t="array" aca="1" ref="V33" ca="1">SUM(IF(T33&lt;OFFSET($T$4,0,0,COUNT(T:T),1),1/COUNTIF(OFFSET($T$4,0,0,COUNT(T:T),1),OFFSET($T$4,0,0,COUNT(T:T),1))))+1</f>
        <v>1</v>
      </c>
      <c r="W33" s="97" t="e">
        <f t="shared" si="2"/>
        <v>#DIV/0!</v>
      </c>
    </row>
    <row r="34" spans="1:23" ht="15.6" x14ac:dyDescent="0.3">
      <c r="A34" s="98">
        <f>'Data Siswa'!A32</f>
        <v>31</v>
      </c>
      <c r="B34" s="104">
        <f>'Data Siswa'!B32</f>
        <v>0</v>
      </c>
      <c r="C34" s="98">
        <f>'Data Siswa'!C32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>
        <f t="shared" si="0"/>
        <v>0</v>
      </c>
      <c r="R34" s="88" t="e">
        <f t="shared" si="1"/>
        <v>#DIV/0!</v>
      </c>
      <c r="S34" s="89"/>
      <c r="T34" s="13">
        <f>SUM('Nilai Tahriri'!X32,'Nilai Syafahi'!Q34)</f>
        <v>0</v>
      </c>
      <c r="U34" s="88" t="e">
        <f>AVERAGE(D34:P34,'Nilai Tahriri'!D32:W32)</f>
        <v>#DIV/0!</v>
      </c>
      <c r="V34" s="16">
        <f t="array" aca="1" ref="V34" ca="1">SUM(IF(T34&lt;OFFSET($T$4,0,0,COUNT(T:T),1),1/COUNTIF(OFFSET($T$4,0,0,COUNT(T:T),1),OFFSET($T$4,0,0,COUNT(T:T),1))))+1</f>
        <v>1</v>
      </c>
      <c r="W34" s="97" t="e">
        <f t="shared" si="2"/>
        <v>#DIV/0!</v>
      </c>
    </row>
    <row r="35" spans="1:23" ht="15.6" x14ac:dyDescent="0.3">
      <c r="A35" s="98">
        <f>'Data Siswa'!A33</f>
        <v>32</v>
      </c>
      <c r="B35" s="104">
        <f>'Data Siswa'!B33</f>
        <v>0</v>
      </c>
      <c r="C35" s="98">
        <f>'Data Siswa'!C33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>
        <f t="shared" si="0"/>
        <v>0</v>
      </c>
      <c r="R35" s="88" t="e">
        <f t="shared" si="1"/>
        <v>#DIV/0!</v>
      </c>
      <c r="S35" s="89"/>
      <c r="T35" s="13">
        <f>SUM('Nilai Tahriri'!X33,'Nilai Syafahi'!Q35)</f>
        <v>0</v>
      </c>
      <c r="U35" s="88" t="e">
        <f>AVERAGE(D35:P35,'Nilai Tahriri'!D33:W33)</f>
        <v>#DIV/0!</v>
      </c>
      <c r="V35" s="16">
        <f t="array" aca="1" ref="V35" ca="1">SUM(IF(T35&lt;OFFSET($T$4,0,0,COUNT(T:T),1),1/COUNTIF(OFFSET($T$4,0,0,COUNT(T:T),1),OFFSET($T$4,0,0,COUNT(T:T),1))))+1</f>
        <v>1</v>
      </c>
      <c r="W35" s="97" t="e">
        <f t="shared" si="2"/>
        <v>#DIV/0!</v>
      </c>
    </row>
    <row r="36" spans="1:23" ht="15.6" x14ac:dyDescent="0.3">
      <c r="A36" s="98">
        <f>'Data Siswa'!A34</f>
        <v>33</v>
      </c>
      <c r="B36" s="104">
        <f>'Data Siswa'!B34</f>
        <v>0</v>
      </c>
      <c r="C36" s="98">
        <f>'Data Siswa'!C34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>
        <f t="shared" si="0"/>
        <v>0</v>
      </c>
      <c r="R36" s="88" t="e">
        <f t="shared" si="1"/>
        <v>#DIV/0!</v>
      </c>
      <c r="S36" s="89"/>
      <c r="T36" s="13">
        <f>SUM('Nilai Tahriri'!X34,'Nilai Syafahi'!Q36)</f>
        <v>0</v>
      </c>
      <c r="U36" s="88" t="e">
        <f>AVERAGE(D36:P36,'Nilai Tahriri'!D34:W34)</f>
        <v>#DIV/0!</v>
      </c>
      <c r="V36" s="16">
        <f t="array" aca="1" ref="V36" ca="1">SUM(IF(T36&lt;OFFSET($T$4,0,0,COUNT(T:T),1),1/COUNTIF(OFFSET($T$4,0,0,COUNT(T:T),1),OFFSET($T$4,0,0,COUNT(T:T),1))))+1</f>
        <v>1</v>
      </c>
      <c r="W36" s="97" t="e">
        <f t="shared" si="2"/>
        <v>#DIV/0!</v>
      </c>
    </row>
    <row r="37" spans="1:23" ht="15.6" x14ac:dyDescent="0.3">
      <c r="A37" s="98">
        <f>'Data Siswa'!A35</f>
        <v>34</v>
      </c>
      <c r="B37" s="104">
        <f>'Data Siswa'!B35</f>
        <v>0</v>
      </c>
      <c r="C37" s="98">
        <f>'Data Siswa'!C35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>
        <f t="shared" si="0"/>
        <v>0</v>
      </c>
      <c r="R37" s="88" t="e">
        <f t="shared" si="1"/>
        <v>#DIV/0!</v>
      </c>
      <c r="S37" s="89"/>
      <c r="T37" s="13">
        <f>SUM('Nilai Tahriri'!X35,'Nilai Syafahi'!Q37)</f>
        <v>0</v>
      </c>
      <c r="U37" s="88" t="e">
        <f>AVERAGE(D37:P37,'Nilai Tahriri'!D35:W35)</f>
        <v>#DIV/0!</v>
      </c>
      <c r="V37" s="16">
        <f t="array" aca="1" ref="V37" ca="1">SUM(IF(T37&lt;OFFSET($T$4,0,0,COUNT(T:T),1),1/COUNTIF(OFFSET($T$4,0,0,COUNT(T:T),1),OFFSET($T$4,0,0,COUNT(T:T),1))))+1</f>
        <v>1</v>
      </c>
      <c r="W37" s="97" t="e">
        <f t="shared" si="2"/>
        <v>#DIV/0!</v>
      </c>
    </row>
    <row r="38" spans="1:23" ht="15.6" x14ac:dyDescent="0.3">
      <c r="A38" s="98">
        <f>'Data Siswa'!A36</f>
        <v>35</v>
      </c>
      <c r="B38" s="104">
        <f>'Data Siswa'!B36</f>
        <v>0</v>
      </c>
      <c r="C38" s="98">
        <f>'Data Siswa'!C36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>
        <f t="shared" si="0"/>
        <v>0</v>
      </c>
      <c r="R38" s="88" t="e">
        <f t="shared" si="1"/>
        <v>#DIV/0!</v>
      </c>
      <c r="S38" s="89"/>
      <c r="T38" s="13">
        <f>SUM('Nilai Tahriri'!X36,'Nilai Syafahi'!Q38)</f>
        <v>0</v>
      </c>
      <c r="U38" s="88" t="e">
        <f>AVERAGE(D38:P38,'Nilai Tahriri'!D36:W36)</f>
        <v>#DIV/0!</v>
      </c>
      <c r="V38" s="16">
        <f t="array" aca="1" ref="V38" ca="1">SUM(IF(T38&lt;OFFSET($T$4,0,0,COUNT(T:T),1),1/COUNTIF(OFFSET($T$4,0,0,COUNT(T:T),1),OFFSET($T$4,0,0,COUNT(T:T),1))))+1</f>
        <v>1</v>
      </c>
      <c r="W38" s="97" t="e">
        <f t="shared" si="2"/>
        <v>#DIV/0!</v>
      </c>
    </row>
    <row r="39" spans="1:23" ht="15.6" x14ac:dyDescent="0.3">
      <c r="A39" s="98">
        <f>'Data Siswa'!A37</f>
        <v>36</v>
      </c>
      <c r="B39" s="104">
        <f>'Data Siswa'!B37</f>
        <v>0</v>
      </c>
      <c r="C39" s="98">
        <f>'Data Siswa'!C37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>
        <f t="shared" si="0"/>
        <v>0</v>
      </c>
      <c r="R39" s="88" t="e">
        <f t="shared" si="1"/>
        <v>#DIV/0!</v>
      </c>
      <c r="S39" s="89"/>
      <c r="T39" s="13">
        <f>SUM('Nilai Tahriri'!X37,'Nilai Syafahi'!Q39)</f>
        <v>0</v>
      </c>
      <c r="U39" s="88" t="e">
        <f>AVERAGE(D39:P39,'Nilai Tahriri'!D37:W37)</f>
        <v>#DIV/0!</v>
      </c>
      <c r="V39" s="16">
        <f t="array" aca="1" ref="V39" ca="1">SUM(IF(T39&lt;OFFSET($T$4,0,0,COUNT(T:T),1),1/COUNTIF(OFFSET($T$4,0,0,COUNT(T:T),1),OFFSET($T$4,0,0,COUNT(T:T),1))))+1</f>
        <v>1</v>
      </c>
      <c r="W39" s="97" t="e">
        <f t="shared" si="2"/>
        <v>#DIV/0!</v>
      </c>
    </row>
    <row r="40" spans="1:23" ht="15.6" x14ac:dyDescent="0.3">
      <c r="A40" s="98">
        <f>'Data Siswa'!A38</f>
        <v>37</v>
      </c>
      <c r="B40" s="104">
        <f>'Data Siswa'!B38</f>
        <v>0</v>
      </c>
      <c r="C40" s="98">
        <f>'Data Siswa'!C38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>
        <f t="shared" si="0"/>
        <v>0</v>
      </c>
      <c r="R40" s="88" t="e">
        <f t="shared" si="1"/>
        <v>#DIV/0!</v>
      </c>
      <c r="S40" s="89"/>
      <c r="T40" s="13">
        <f>SUM('Nilai Tahriri'!X38,'Nilai Syafahi'!Q40)</f>
        <v>0</v>
      </c>
      <c r="U40" s="88" t="e">
        <f>AVERAGE(D40:P40,'Nilai Tahriri'!D38:W38)</f>
        <v>#DIV/0!</v>
      </c>
      <c r="V40" s="16">
        <f t="array" aca="1" ref="V40" ca="1">SUM(IF(T40&lt;OFFSET($T$4,0,0,COUNT(T:T),1),1/COUNTIF(OFFSET($T$4,0,0,COUNT(T:T),1),OFFSET($T$4,0,0,COUNT(T:T),1))))+1</f>
        <v>1</v>
      </c>
      <c r="W40" s="97" t="e">
        <f t="shared" si="2"/>
        <v>#DIV/0!</v>
      </c>
    </row>
    <row r="41" spans="1:23" ht="15.6" x14ac:dyDescent="0.3">
      <c r="A41" s="98">
        <f>'Data Siswa'!A39</f>
        <v>38</v>
      </c>
      <c r="B41" s="104">
        <f>'Data Siswa'!B39</f>
        <v>0</v>
      </c>
      <c r="C41" s="98">
        <f>'Data Siswa'!C39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>
        <f t="shared" si="0"/>
        <v>0</v>
      </c>
      <c r="R41" s="88" t="e">
        <f t="shared" si="1"/>
        <v>#DIV/0!</v>
      </c>
      <c r="S41" s="89"/>
      <c r="T41" s="13">
        <f>SUM('Nilai Tahriri'!X39,'Nilai Syafahi'!Q41)</f>
        <v>0</v>
      </c>
      <c r="U41" s="88" t="e">
        <f>AVERAGE(D41:P41,'Nilai Tahriri'!D39:W39)</f>
        <v>#DIV/0!</v>
      </c>
      <c r="V41" s="16">
        <f t="array" aca="1" ref="V41" ca="1">SUM(IF(T41&lt;OFFSET($T$4,0,0,COUNT(T:T),1),1/COUNTIF(OFFSET($T$4,0,0,COUNT(T:T),1),OFFSET($T$4,0,0,COUNT(T:T),1))))+1</f>
        <v>1</v>
      </c>
      <c r="W41" s="97" t="e">
        <f t="shared" si="2"/>
        <v>#DIV/0!</v>
      </c>
    </row>
    <row r="42" spans="1:23" ht="15.6" x14ac:dyDescent="0.3">
      <c r="A42" s="98">
        <f>'Data Siswa'!A40</f>
        <v>39</v>
      </c>
      <c r="B42" s="104">
        <f>'Data Siswa'!B40</f>
        <v>0</v>
      </c>
      <c r="C42" s="98">
        <f>'Data Siswa'!C40</f>
        <v>0</v>
      </c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>
        <f t="shared" si="0"/>
        <v>0</v>
      </c>
      <c r="R42" s="88" t="e">
        <f t="shared" si="1"/>
        <v>#DIV/0!</v>
      </c>
      <c r="S42" s="89"/>
      <c r="T42" s="13">
        <f>SUM('Nilai Tahriri'!X40,'Nilai Syafahi'!Q42)</f>
        <v>0</v>
      </c>
      <c r="U42" s="88" t="e">
        <f>AVERAGE(D42:P42,'Nilai Tahriri'!D40:W40)</f>
        <v>#DIV/0!</v>
      </c>
      <c r="V42" s="16">
        <f t="array" aca="1" ref="V42" ca="1">SUM(IF(T42&lt;OFFSET($T$4,0,0,COUNT(T:T),1),1/COUNTIF(OFFSET($T$4,0,0,COUNT(T:T),1),OFFSET($T$4,0,0,COUNT(T:T),1))))+1</f>
        <v>1</v>
      </c>
      <c r="W42" s="97" t="e">
        <f t="shared" si="2"/>
        <v>#DIV/0!</v>
      </c>
    </row>
    <row r="43" spans="1:23" ht="15.6" x14ac:dyDescent="0.3">
      <c r="A43" s="98">
        <f>'Data Siswa'!A41</f>
        <v>40</v>
      </c>
      <c r="B43" s="104">
        <f>'Data Siswa'!B41</f>
        <v>0</v>
      </c>
      <c r="C43" s="98">
        <f>'Data Siswa'!C41</f>
        <v>0</v>
      </c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>
        <f t="shared" si="0"/>
        <v>0</v>
      </c>
      <c r="R43" s="88" t="e">
        <f t="shared" si="1"/>
        <v>#DIV/0!</v>
      </c>
      <c r="S43" s="90"/>
      <c r="T43" s="13">
        <f>SUM('Nilai Tahriri'!X41,'Nilai Syafahi'!Q43)</f>
        <v>0</v>
      </c>
      <c r="U43" s="88" t="e">
        <f>AVERAGE(D43:P43,'Nilai Tahriri'!D41:W41)</f>
        <v>#DIV/0!</v>
      </c>
      <c r="V43" s="16">
        <f t="array" aca="1" ref="V43" ca="1">SUM(IF(T43&lt;OFFSET($T$4,0,0,COUNT(T:T),1),1/COUNTIF(OFFSET($T$4,0,0,COUNT(T:T),1),OFFSET($T$4,0,0,COUNT(T:T),1))))+1</f>
        <v>1</v>
      </c>
      <c r="W43" s="97" t="e">
        <f t="shared" si="2"/>
        <v>#DIV/0!</v>
      </c>
    </row>
    <row r="44" spans="1:23" x14ac:dyDescent="0.3">
      <c r="R44" s="17"/>
      <c r="W44" s="17"/>
    </row>
  </sheetData>
  <sheetProtection algorithmName="SHA-512" hashValue="3S6uR2mKedX8ivc83i3FoxIvF3aWrGMIZ87Y5u0DWb7FAth2ITdPjLqRzSgNbed2ArnHXEbQrBCqTxDiGWHQeA==" saltValue="ipTsd+we6N7+5StXJSGS5Q==" spinCount="100000" sheet="1" objects="1" scenarios="1"/>
  <mergeCells count="16">
    <mergeCell ref="H2:J2"/>
    <mergeCell ref="K2:P2"/>
    <mergeCell ref="A1:C1"/>
    <mergeCell ref="D1:R1"/>
    <mergeCell ref="D2:G2"/>
    <mergeCell ref="R2:R3"/>
    <mergeCell ref="A2:A3"/>
    <mergeCell ref="B2:B3"/>
    <mergeCell ref="C2:C3"/>
    <mergeCell ref="Q2:Q3"/>
    <mergeCell ref="W2:W3"/>
    <mergeCell ref="S1:S3"/>
    <mergeCell ref="T1:V1"/>
    <mergeCell ref="T2:T3"/>
    <mergeCell ref="U2:U3"/>
    <mergeCell ref="V2:V3"/>
  </mergeCells>
  <conditionalFormatting sqref="D4:P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P43" xr:uid="{D84B8468-1EFE-4493-9429-A44BB9F19503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13" sqref="J13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10" max="10" width="39.44140625" customWidth="1"/>
  </cols>
  <sheetData>
    <row r="1" spans="1:10" x14ac:dyDescent="0.3">
      <c r="A1" s="158" t="s">
        <v>158</v>
      </c>
      <c r="B1" s="158"/>
      <c r="C1" s="158"/>
      <c r="D1" s="156" t="s">
        <v>73</v>
      </c>
      <c r="E1" s="156"/>
      <c r="F1" s="156"/>
      <c r="G1" s="156"/>
      <c r="H1" s="156"/>
      <c r="I1" s="156"/>
      <c r="J1" s="86"/>
    </row>
    <row r="2" spans="1:10" ht="14.55" customHeight="1" x14ac:dyDescent="0.3">
      <c r="A2" s="154" t="s">
        <v>60</v>
      </c>
      <c r="B2" s="152" t="s">
        <v>51</v>
      </c>
      <c r="C2" s="154" t="s">
        <v>50</v>
      </c>
      <c r="D2" s="157" t="s">
        <v>27</v>
      </c>
      <c r="E2" s="157"/>
      <c r="F2" s="157"/>
      <c r="G2" s="155" t="s">
        <v>67</v>
      </c>
      <c r="H2" s="155"/>
      <c r="I2" s="155"/>
      <c r="J2" s="22" t="s">
        <v>160</v>
      </c>
    </row>
    <row r="3" spans="1:10" ht="53.1" customHeight="1" x14ac:dyDescent="0.3">
      <c r="A3" s="154"/>
      <c r="B3" s="152"/>
      <c r="C3" s="154"/>
      <c r="D3" s="14" t="s">
        <v>30</v>
      </c>
      <c r="E3" s="14" t="s">
        <v>75</v>
      </c>
      <c r="F3" s="14" t="s">
        <v>28</v>
      </c>
      <c r="G3" s="14" t="s">
        <v>78</v>
      </c>
      <c r="H3" s="14" t="s">
        <v>76</v>
      </c>
      <c r="I3" s="14" t="s">
        <v>77</v>
      </c>
      <c r="J3" s="106" t="s">
        <v>41</v>
      </c>
    </row>
    <row r="4" spans="1:10" ht="15.6" x14ac:dyDescent="0.3">
      <c r="A4" s="98">
        <f>'Data Siswa'!A2</f>
        <v>1</v>
      </c>
      <c r="B4" s="104" t="str">
        <f>'Data Siswa'!B2</f>
        <v>AGIS NAZIULLAH</v>
      </c>
      <c r="C4" s="98" t="str">
        <f>'Data Siswa'!C2</f>
        <v>001</v>
      </c>
      <c r="D4" s="16"/>
      <c r="E4" s="16"/>
      <c r="F4" s="16"/>
      <c r="G4" s="16"/>
      <c r="H4" s="16"/>
      <c r="I4" s="16"/>
      <c r="J4" s="107" t="s">
        <v>79</v>
      </c>
    </row>
    <row r="5" spans="1:10" ht="15.6" x14ac:dyDescent="0.3">
      <c r="A5" s="98">
        <f>'Data Siswa'!A3</f>
        <v>2</v>
      </c>
      <c r="B5" s="105" t="str">
        <f>'Data Siswa'!B3</f>
        <v>ARKAN RIZKI RAMADHAN</v>
      </c>
      <c r="C5" s="98" t="str">
        <f>'Data Siswa'!C3</f>
        <v>002</v>
      </c>
      <c r="D5" s="16"/>
      <c r="E5" s="16"/>
      <c r="F5" s="16"/>
      <c r="G5" s="16"/>
      <c r="H5" s="16"/>
      <c r="I5" s="16"/>
      <c r="J5" s="107" t="s">
        <v>79</v>
      </c>
    </row>
    <row r="6" spans="1:10" ht="15.6" x14ac:dyDescent="0.3">
      <c r="A6" s="98">
        <f>'Data Siswa'!A4</f>
        <v>3</v>
      </c>
      <c r="B6" s="104" t="str">
        <f>'Data Siswa'!B4</f>
        <v>ERFAN ADI PUTRA</v>
      </c>
      <c r="C6" s="98" t="str">
        <f>'Data Siswa'!C4</f>
        <v>003</v>
      </c>
      <c r="D6" s="16"/>
      <c r="E6" s="16"/>
      <c r="F6" s="16"/>
      <c r="G6" s="16"/>
      <c r="H6" s="16"/>
      <c r="I6" s="16"/>
      <c r="J6" s="107" t="s">
        <v>79</v>
      </c>
    </row>
    <row r="7" spans="1:10" ht="15.6" x14ac:dyDescent="0.3">
      <c r="A7" s="98">
        <f>'Data Siswa'!A5</f>
        <v>4</v>
      </c>
      <c r="B7" s="104" t="str">
        <f>'Data Siswa'!B5</f>
        <v>FAIREL ATHARIZZ CALIEF</v>
      </c>
      <c r="C7" s="98" t="str">
        <f>'Data Siswa'!C5</f>
        <v>004</v>
      </c>
      <c r="D7" s="16"/>
      <c r="E7" s="16"/>
      <c r="F7" s="16"/>
      <c r="G7" s="16"/>
      <c r="H7" s="16"/>
      <c r="I7" s="16"/>
      <c r="J7" s="107" t="s">
        <v>79</v>
      </c>
    </row>
    <row r="8" spans="1:10" ht="15.6" x14ac:dyDescent="0.3">
      <c r="A8" s="98">
        <f>'Data Siswa'!A6</f>
        <v>5</v>
      </c>
      <c r="B8" s="104" t="str">
        <f>'Data Siswa'!B6</f>
        <v>FIRMAN NUR FEBRIAN</v>
      </c>
      <c r="C8" s="98" t="str">
        <f>'Data Siswa'!C6</f>
        <v>005</v>
      </c>
      <c r="D8" s="16"/>
      <c r="E8" s="16"/>
      <c r="F8" s="16"/>
      <c r="G8" s="16"/>
      <c r="H8" s="16"/>
      <c r="I8" s="16"/>
      <c r="J8" s="107" t="s">
        <v>79</v>
      </c>
    </row>
    <row r="9" spans="1:10" ht="15.6" x14ac:dyDescent="0.3">
      <c r="A9" s="98">
        <f>'Data Siswa'!A7</f>
        <v>6</v>
      </c>
      <c r="B9" s="104" t="str">
        <f>'Data Siswa'!B7</f>
        <v>HAFIS ADITYA AZHAR</v>
      </c>
      <c r="C9" s="98" t="str">
        <f>'Data Siswa'!C7</f>
        <v>006</v>
      </c>
      <c r="D9" s="16"/>
      <c r="E9" s="16"/>
      <c r="F9" s="16"/>
      <c r="G9" s="16"/>
      <c r="H9" s="16"/>
      <c r="I9" s="16"/>
      <c r="J9" s="107" t="s">
        <v>79</v>
      </c>
    </row>
    <row r="10" spans="1:10" ht="15.6" x14ac:dyDescent="0.3">
      <c r="A10" s="98">
        <f>'Data Siswa'!A8</f>
        <v>7</v>
      </c>
      <c r="B10" s="104" t="str">
        <f>'Data Siswa'!B8</f>
        <v>HANIF DWI TRIANA</v>
      </c>
      <c r="C10" s="98" t="str">
        <f>'Data Siswa'!C8</f>
        <v>007</v>
      </c>
      <c r="D10" s="16"/>
      <c r="E10" s="16"/>
      <c r="F10" s="16"/>
      <c r="G10" s="16"/>
      <c r="H10" s="16"/>
      <c r="I10" s="16"/>
      <c r="J10" s="107" t="s">
        <v>79</v>
      </c>
    </row>
    <row r="11" spans="1:10" ht="15.6" x14ac:dyDescent="0.3">
      <c r="A11" s="98">
        <f>'Data Siswa'!A9</f>
        <v>8</v>
      </c>
      <c r="B11" s="104" t="str">
        <f>'Data Siswa'!B9</f>
        <v>MUHAMMAD AGIL AL GIFFARI</v>
      </c>
      <c r="C11" s="98" t="str">
        <f>'Data Siswa'!C9</f>
        <v>008</v>
      </c>
      <c r="D11" s="16"/>
      <c r="E11" s="16"/>
      <c r="F11" s="16"/>
      <c r="G11" s="16"/>
      <c r="H11" s="16"/>
      <c r="I11" s="16"/>
      <c r="J11" s="107" t="s">
        <v>79</v>
      </c>
    </row>
    <row r="12" spans="1:10" ht="15.6" x14ac:dyDescent="0.3">
      <c r="A12" s="98">
        <f>'Data Siswa'!A10</f>
        <v>9</v>
      </c>
      <c r="B12" s="104" t="str">
        <f>'Data Siswa'!B10</f>
        <v>MUHAMMAD FATHIR SYAHRULLAH</v>
      </c>
      <c r="C12" s="98" t="str">
        <f>'Data Siswa'!C10</f>
        <v>009</v>
      </c>
      <c r="D12" s="16"/>
      <c r="E12" s="16"/>
      <c r="F12" s="16"/>
      <c r="G12" s="16"/>
      <c r="H12" s="16"/>
      <c r="I12" s="16"/>
      <c r="J12" s="107" t="s">
        <v>79</v>
      </c>
    </row>
    <row r="13" spans="1:10" ht="15.6" x14ac:dyDescent="0.3">
      <c r="A13" s="98">
        <f>'Data Siswa'!A11</f>
        <v>10</v>
      </c>
      <c r="B13" s="104" t="str">
        <f>'Data Siswa'!B11</f>
        <v>MUHAMMAD NIZAM EL-FATH</v>
      </c>
      <c r="C13" s="98" t="str">
        <f>'Data Siswa'!C11</f>
        <v>010</v>
      </c>
      <c r="D13" s="16"/>
      <c r="E13" s="16"/>
      <c r="F13" s="16"/>
      <c r="G13" s="16"/>
      <c r="H13" s="16"/>
      <c r="I13" s="16"/>
      <c r="J13" s="107" t="s">
        <v>79</v>
      </c>
    </row>
    <row r="14" spans="1:10" ht="15.6" x14ac:dyDescent="0.3">
      <c r="A14" s="98">
        <f>'Data Siswa'!A12</f>
        <v>11</v>
      </c>
      <c r="B14" s="104" t="str">
        <f>'Data Siswa'!B12</f>
        <v>MUHAMMAD RHAFHA KHALIFI</v>
      </c>
      <c r="C14" s="98" t="str">
        <f>'Data Siswa'!C12</f>
        <v>011</v>
      </c>
      <c r="D14" s="16"/>
      <c r="E14" s="16"/>
      <c r="F14" s="16"/>
      <c r="G14" s="16"/>
      <c r="H14" s="16"/>
      <c r="I14" s="16"/>
      <c r="J14" s="107" t="s">
        <v>79</v>
      </c>
    </row>
    <row r="15" spans="1:10" ht="15.6" x14ac:dyDescent="0.3">
      <c r="A15" s="98">
        <f>'Data Siswa'!A13</f>
        <v>12</v>
      </c>
      <c r="B15" s="104" t="str">
        <f>'Data Siswa'!B13</f>
        <v>MUHAMMAD TAJUL ARIFIN</v>
      </c>
      <c r="C15" s="98" t="str">
        <f>'Data Siswa'!C13</f>
        <v>012</v>
      </c>
      <c r="D15" s="16"/>
      <c r="E15" s="16"/>
      <c r="F15" s="16"/>
      <c r="G15" s="16"/>
      <c r="H15" s="16"/>
      <c r="I15" s="16"/>
      <c r="J15" s="107" t="s">
        <v>79</v>
      </c>
    </row>
    <row r="16" spans="1:10" ht="15.6" x14ac:dyDescent="0.3">
      <c r="A16" s="98">
        <f>'Data Siswa'!A14</f>
        <v>13</v>
      </c>
      <c r="B16" s="104" t="str">
        <f>'Data Siswa'!B14</f>
        <v>NOUVAL NUR RAFSAN JAANI</v>
      </c>
      <c r="C16" s="98" t="str">
        <f>'Data Siswa'!C14</f>
        <v>013</v>
      </c>
      <c r="D16" s="16"/>
      <c r="E16" s="16"/>
      <c r="F16" s="16"/>
      <c r="G16" s="16"/>
      <c r="H16" s="16"/>
      <c r="I16" s="16"/>
      <c r="J16" s="107" t="s">
        <v>79</v>
      </c>
    </row>
    <row r="17" spans="1:10" ht="15.6" x14ac:dyDescent="0.3">
      <c r="A17" s="98">
        <f>'Data Siswa'!A15</f>
        <v>14</v>
      </c>
      <c r="B17" s="104" t="str">
        <f>'Data Siswa'!B15</f>
        <v>NAUFAL  MUMTAZ ADZ-DZAKY</v>
      </c>
      <c r="C17" s="98" t="str">
        <f>'Data Siswa'!C15</f>
        <v>014</v>
      </c>
      <c r="D17" s="16"/>
      <c r="E17" s="16"/>
      <c r="F17" s="16"/>
      <c r="G17" s="16"/>
      <c r="H17" s="16"/>
      <c r="I17" s="16"/>
      <c r="J17" s="107" t="s">
        <v>79</v>
      </c>
    </row>
    <row r="18" spans="1:10" ht="15.6" x14ac:dyDescent="0.3">
      <c r="A18" s="98">
        <f>'Data Siswa'!A16</f>
        <v>15</v>
      </c>
      <c r="B18" s="104" t="str">
        <f>'Data Siswa'!B16</f>
        <v>RAFASYAH ADITYA PRATAMA</v>
      </c>
      <c r="C18" s="98" t="str">
        <f>'Data Siswa'!C16</f>
        <v>015</v>
      </c>
      <c r="D18" s="16"/>
      <c r="E18" s="16"/>
      <c r="F18" s="16"/>
      <c r="G18" s="16"/>
      <c r="H18" s="16"/>
      <c r="I18" s="16"/>
      <c r="J18" s="107" t="s">
        <v>79</v>
      </c>
    </row>
    <row r="19" spans="1:10" ht="15.6" x14ac:dyDescent="0.3">
      <c r="A19" s="98">
        <f>'Data Siswa'!A17</f>
        <v>16</v>
      </c>
      <c r="B19" s="104" t="str">
        <f>'Data Siswa'!B17</f>
        <v>USAID AMRI RAFSANJANI</v>
      </c>
      <c r="C19" s="98" t="str">
        <f>'Data Siswa'!C17</f>
        <v>016</v>
      </c>
      <c r="D19" s="16"/>
      <c r="E19" s="16"/>
      <c r="F19" s="16"/>
      <c r="G19" s="16"/>
      <c r="H19" s="16"/>
      <c r="I19" s="16"/>
      <c r="J19" s="107" t="s">
        <v>79</v>
      </c>
    </row>
    <row r="20" spans="1:10" ht="15.6" x14ac:dyDescent="0.3">
      <c r="A20" s="98">
        <f>'Data Siswa'!A18</f>
        <v>17</v>
      </c>
      <c r="B20" s="104" t="str">
        <f>'Data Siswa'!B18</f>
        <v>YUNDA PARIZ</v>
      </c>
      <c r="C20" s="98" t="str">
        <f>'Data Siswa'!C18</f>
        <v>017</v>
      </c>
      <c r="D20" s="16"/>
      <c r="E20" s="16"/>
      <c r="F20" s="16"/>
      <c r="G20" s="16"/>
      <c r="H20" s="16"/>
      <c r="I20" s="16"/>
      <c r="J20" s="107" t="s">
        <v>79</v>
      </c>
    </row>
    <row r="21" spans="1:10" ht="15.6" x14ac:dyDescent="0.3">
      <c r="A21" s="98">
        <f>'Data Siswa'!A19</f>
        <v>18</v>
      </c>
      <c r="B21" s="104" t="str">
        <f>'Data Siswa'!B19</f>
        <v>YUSUF MARADIKA PRATAMA</v>
      </c>
      <c r="C21" s="98" t="str">
        <f>'Data Siswa'!C19</f>
        <v>018</v>
      </c>
      <c r="D21" s="16"/>
      <c r="E21" s="16"/>
      <c r="F21" s="16"/>
      <c r="G21" s="16"/>
      <c r="H21" s="16"/>
      <c r="I21" s="16"/>
      <c r="J21" s="107" t="s">
        <v>79</v>
      </c>
    </row>
    <row r="22" spans="1:10" ht="15.6" x14ac:dyDescent="0.3">
      <c r="A22" s="98">
        <f>'Data Siswa'!A20</f>
        <v>19</v>
      </c>
      <c r="B22" s="104">
        <f>'Data Siswa'!B20</f>
        <v>0</v>
      </c>
      <c r="C22" s="98">
        <f>'Data Siswa'!C20</f>
        <v>0</v>
      </c>
      <c r="D22" s="16"/>
      <c r="E22" s="16"/>
      <c r="F22" s="16"/>
      <c r="G22" s="16"/>
      <c r="H22" s="16"/>
      <c r="I22" s="16"/>
      <c r="J22" s="107" t="s">
        <v>79</v>
      </c>
    </row>
    <row r="23" spans="1:10" ht="15.6" x14ac:dyDescent="0.3">
      <c r="A23" s="98">
        <f>'Data Siswa'!A21</f>
        <v>20</v>
      </c>
      <c r="B23" s="104">
        <f>'Data Siswa'!B21</f>
        <v>0</v>
      </c>
      <c r="C23" s="98">
        <f>'Data Siswa'!C21</f>
        <v>0</v>
      </c>
      <c r="D23" s="16"/>
      <c r="E23" s="16"/>
      <c r="F23" s="16"/>
      <c r="G23" s="16"/>
      <c r="H23" s="16"/>
      <c r="I23" s="16"/>
      <c r="J23" s="107" t="s">
        <v>79</v>
      </c>
    </row>
    <row r="24" spans="1:10" ht="15.6" x14ac:dyDescent="0.3">
      <c r="A24" s="98">
        <f>'Data Siswa'!A22</f>
        <v>21</v>
      </c>
      <c r="B24" s="104">
        <f>'Data Siswa'!B22</f>
        <v>0</v>
      </c>
      <c r="C24" s="98">
        <f>'Data Siswa'!C22</f>
        <v>0</v>
      </c>
      <c r="D24" s="16"/>
      <c r="E24" s="16"/>
      <c r="F24" s="16"/>
      <c r="G24" s="16"/>
      <c r="H24" s="16"/>
      <c r="I24" s="16"/>
      <c r="J24" s="107" t="s">
        <v>79</v>
      </c>
    </row>
    <row r="25" spans="1:10" ht="15.6" x14ac:dyDescent="0.3">
      <c r="A25" s="98">
        <f>'Data Siswa'!A23</f>
        <v>22</v>
      </c>
      <c r="B25" s="104">
        <f>'Data Siswa'!B23</f>
        <v>0</v>
      </c>
      <c r="C25" s="98">
        <f>'Data Siswa'!C23</f>
        <v>0</v>
      </c>
      <c r="D25" s="16"/>
      <c r="E25" s="16"/>
      <c r="F25" s="16"/>
      <c r="G25" s="16"/>
      <c r="H25" s="16"/>
      <c r="I25" s="16"/>
      <c r="J25" s="107" t="s">
        <v>79</v>
      </c>
    </row>
    <row r="26" spans="1:10" ht="15.6" x14ac:dyDescent="0.3">
      <c r="A26" s="98">
        <f>'Data Siswa'!A24</f>
        <v>23</v>
      </c>
      <c r="B26" s="104">
        <f>'Data Siswa'!B24</f>
        <v>0</v>
      </c>
      <c r="C26" s="98">
        <f>'Data Siswa'!C24</f>
        <v>0</v>
      </c>
      <c r="D26" s="16"/>
      <c r="E26" s="16"/>
      <c r="F26" s="16"/>
      <c r="G26" s="16"/>
      <c r="H26" s="16"/>
      <c r="I26" s="16"/>
      <c r="J26" s="107" t="s">
        <v>79</v>
      </c>
    </row>
    <row r="27" spans="1:10" ht="15.6" x14ac:dyDescent="0.3">
      <c r="A27" s="98">
        <f>'Data Siswa'!A25</f>
        <v>24</v>
      </c>
      <c r="B27" s="104">
        <f>'Data Siswa'!B25</f>
        <v>0</v>
      </c>
      <c r="C27" s="98">
        <f>'Data Siswa'!C25</f>
        <v>0</v>
      </c>
      <c r="D27" s="16"/>
      <c r="E27" s="16"/>
      <c r="F27" s="16"/>
      <c r="G27" s="16"/>
      <c r="H27" s="16"/>
      <c r="I27" s="16"/>
      <c r="J27" s="107" t="s">
        <v>79</v>
      </c>
    </row>
    <row r="28" spans="1:10" ht="15.6" x14ac:dyDescent="0.3">
      <c r="A28" s="98">
        <f>'Data Siswa'!A26</f>
        <v>25</v>
      </c>
      <c r="B28" s="104">
        <f>'Data Siswa'!B26</f>
        <v>0</v>
      </c>
      <c r="C28" s="98">
        <f>'Data Siswa'!C26</f>
        <v>0</v>
      </c>
      <c r="D28" s="16"/>
      <c r="E28" s="16"/>
      <c r="F28" s="16"/>
      <c r="G28" s="16"/>
      <c r="H28" s="16"/>
      <c r="I28" s="16"/>
      <c r="J28" s="107" t="s">
        <v>79</v>
      </c>
    </row>
    <row r="29" spans="1:10" ht="15.6" x14ac:dyDescent="0.3">
      <c r="A29" s="98">
        <f>'Data Siswa'!A27</f>
        <v>26</v>
      </c>
      <c r="B29" s="104">
        <f>'Data Siswa'!B27</f>
        <v>0</v>
      </c>
      <c r="C29" s="98">
        <f>'Data Siswa'!C27</f>
        <v>0</v>
      </c>
      <c r="D29" s="16"/>
      <c r="E29" s="16"/>
      <c r="F29" s="16"/>
      <c r="G29" s="16"/>
      <c r="H29" s="16"/>
      <c r="I29" s="16"/>
      <c r="J29" s="107" t="s">
        <v>79</v>
      </c>
    </row>
    <row r="30" spans="1:10" ht="15.6" x14ac:dyDescent="0.3">
      <c r="A30" s="98">
        <f>'Data Siswa'!A28</f>
        <v>27</v>
      </c>
      <c r="B30" s="104">
        <f>'Data Siswa'!B28</f>
        <v>0</v>
      </c>
      <c r="C30" s="98">
        <f>'Data Siswa'!C28</f>
        <v>0</v>
      </c>
      <c r="D30" s="16"/>
      <c r="E30" s="16"/>
      <c r="F30" s="16"/>
      <c r="G30" s="16"/>
      <c r="H30" s="16"/>
      <c r="I30" s="16"/>
      <c r="J30" s="107" t="s">
        <v>79</v>
      </c>
    </row>
    <row r="31" spans="1:10" ht="15.6" x14ac:dyDescent="0.3">
      <c r="A31" s="98">
        <f>'Data Siswa'!A29</f>
        <v>28</v>
      </c>
      <c r="B31" s="104">
        <f>'Data Siswa'!B29</f>
        <v>0</v>
      </c>
      <c r="C31" s="98">
        <f>'Data Siswa'!C29</f>
        <v>0</v>
      </c>
      <c r="D31" s="16"/>
      <c r="E31" s="16"/>
      <c r="F31" s="16"/>
      <c r="G31" s="16"/>
      <c r="H31" s="16"/>
      <c r="I31" s="16"/>
      <c r="J31" s="107" t="s">
        <v>79</v>
      </c>
    </row>
    <row r="32" spans="1:10" ht="15.6" x14ac:dyDescent="0.3">
      <c r="A32" s="98">
        <f>'Data Siswa'!A30</f>
        <v>29</v>
      </c>
      <c r="B32" s="104">
        <f>'Data Siswa'!B30</f>
        <v>0</v>
      </c>
      <c r="C32" s="98">
        <f>'Data Siswa'!C30</f>
        <v>0</v>
      </c>
      <c r="D32" s="16"/>
      <c r="E32" s="16"/>
      <c r="F32" s="16"/>
      <c r="G32" s="16"/>
      <c r="H32" s="16"/>
      <c r="I32" s="16"/>
      <c r="J32" s="107" t="s">
        <v>79</v>
      </c>
    </row>
    <row r="33" spans="1:10" ht="15.6" x14ac:dyDescent="0.3">
      <c r="A33" s="98">
        <f>'Data Siswa'!A31</f>
        <v>30</v>
      </c>
      <c r="B33" s="104">
        <f>'Data Siswa'!B31</f>
        <v>0</v>
      </c>
      <c r="C33" s="98">
        <f>'Data Siswa'!C31</f>
        <v>0</v>
      </c>
      <c r="D33" s="16"/>
      <c r="E33" s="16"/>
      <c r="F33" s="16"/>
      <c r="G33" s="16"/>
      <c r="H33" s="16"/>
      <c r="I33" s="16"/>
      <c r="J33" s="107" t="s">
        <v>79</v>
      </c>
    </row>
    <row r="34" spans="1:10" ht="15.6" x14ac:dyDescent="0.3">
      <c r="A34" s="98">
        <f>'Data Siswa'!A32</f>
        <v>31</v>
      </c>
      <c r="B34" s="104">
        <f>'Data Siswa'!B32</f>
        <v>0</v>
      </c>
      <c r="C34" s="98">
        <f>'Data Siswa'!C32</f>
        <v>0</v>
      </c>
      <c r="D34" s="16"/>
      <c r="E34" s="16"/>
      <c r="F34" s="16"/>
      <c r="G34" s="16"/>
      <c r="H34" s="16"/>
      <c r="I34" s="16"/>
      <c r="J34" s="107" t="s">
        <v>79</v>
      </c>
    </row>
    <row r="35" spans="1:10" ht="15.6" x14ac:dyDescent="0.3">
      <c r="A35" s="98">
        <f>'Data Siswa'!A33</f>
        <v>32</v>
      </c>
      <c r="B35" s="104">
        <f>'Data Siswa'!B33</f>
        <v>0</v>
      </c>
      <c r="C35" s="98">
        <f>'Data Siswa'!C33</f>
        <v>0</v>
      </c>
      <c r="D35" s="16"/>
      <c r="E35" s="16"/>
      <c r="F35" s="16"/>
      <c r="G35" s="16"/>
      <c r="H35" s="16"/>
      <c r="I35" s="16"/>
      <c r="J35" s="107" t="s">
        <v>79</v>
      </c>
    </row>
    <row r="36" spans="1:10" ht="15.6" x14ac:dyDescent="0.3">
      <c r="A36" s="98">
        <f>'Data Siswa'!A34</f>
        <v>33</v>
      </c>
      <c r="B36" s="104">
        <f>'Data Siswa'!B34</f>
        <v>0</v>
      </c>
      <c r="C36" s="98">
        <f>'Data Siswa'!C34</f>
        <v>0</v>
      </c>
      <c r="D36" s="16"/>
      <c r="E36" s="16"/>
      <c r="F36" s="16"/>
      <c r="G36" s="16"/>
      <c r="H36" s="16"/>
      <c r="I36" s="16"/>
      <c r="J36" s="107" t="s">
        <v>79</v>
      </c>
    </row>
    <row r="37" spans="1:10" ht="15.6" x14ac:dyDescent="0.3">
      <c r="A37" s="98">
        <f>'Data Siswa'!A35</f>
        <v>34</v>
      </c>
      <c r="B37" s="104">
        <f>'Data Siswa'!B35</f>
        <v>0</v>
      </c>
      <c r="C37" s="98">
        <f>'Data Siswa'!C35</f>
        <v>0</v>
      </c>
      <c r="D37" s="16"/>
      <c r="E37" s="16"/>
      <c r="F37" s="16"/>
      <c r="G37" s="16"/>
      <c r="H37" s="16"/>
      <c r="I37" s="16"/>
      <c r="J37" s="107" t="s">
        <v>79</v>
      </c>
    </row>
    <row r="38" spans="1:10" ht="15.6" x14ac:dyDescent="0.3">
      <c r="A38" s="98">
        <f>'Data Siswa'!A36</f>
        <v>35</v>
      </c>
      <c r="B38" s="104">
        <f>'Data Siswa'!B36</f>
        <v>0</v>
      </c>
      <c r="C38" s="98">
        <f>'Data Siswa'!C36</f>
        <v>0</v>
      </c>
      <c r="D38" s="16"/>
      <c r="E38" s="16"/>
      <c r="F38" s="16"/>
      <c r="G38" s="16"/>
      <c r="H38" s="16"/>
      <c r="I38" s="16"/>
      <c r="J38" s="107" t="s">
        <v>79</v>
      </c>
    </row>
    <row r="39" spans="1:10" ht="15.6" x14ac:dyDescent="0.3">
      <c r="A39" s="98">
        <f>'Data Siswa'!A37</f>
        <v>36</v>
      </c>
      <c r="B39" s="104">
        <f>'Data Siswa'!B37</f>
        <v>0</v>
      </c>
      <c r="C39" s="98">
        <f>'Data Siswa'!C37</f>
        <v>0</v>
      </c>
      <c r="D39" s="16"/>
      <c r="E39" s="16"/>
      <c r="F39" s="16"/>
      <c r="G39" s="16"/>
      <c r="H39" s="16"/>
      <c r="I39" s="16"/>
      <c r="J39" s="107" t="s">
        <v>79</v>
      </c>
    </row>
    <row r="40" spans="1:10" ht="15.6" x14ac:dyDescent="0.3">
      <c r="A40" s="98">
        <f>'Data Siswa'!A38</f>
        <v>37</v>
      </c>
      <c r="B40" s="104">
        <f>'Data Siswa'!B38</f>
        <v>0</v>
      </c>
      <c r="C40" s="98">
        <f>'Data Siswa'!C38</f>
        <v>0</v>
      </c>
      <c r="D40" s="16"/>
      <c r="E40" s="16"/>
      <c r="F40" s="16"/>
      <c r="G40" s="16"/>
      <c r="H40" s="16"/>
      <c r="I40" s="16"/>
      <c r="J40" s="107" t="s">
        <v>79</v>
      </c>
    </row>
    <row r="41" spans="1:10" ht="15.6" x14ac:dyDescent="0.3">
      <c r="A41" s="98">
        <f>'Data Siswa'!A39</f>
        <v>38</v>
      </c>
      <c r="B41" s="104">
        <f>'Data Siswa'!B39</f>
        <v>0</v>
      </c>
      <c r="C41" s="98">
        <f>'Data Siswa'!C39</f>
        <v>0</v>
      </c>
      <c r="D41" s="16"/>
      <c r="E41" s="16"/>
      <c r="F41" s="16"/>
      <c r="G41" s="16"/>
      <c r="H41" s="16"/>
      <c r="I41" s="16"/>
      <c r="J41" s="107" t="s">
        <v>79</v>
      </c>
    </row>
    <row r="42" spans="1:10" ht="15.6" x14ac:dyDescent="0.3">
      <c r="A42" s="98">
        <f>'Data Siswa'!A40</f>
        <v>39</v>
      </c>
      <c r="B42" s="104">
        <f>'Data Siswa'!B40</f>
        <v>0</v>
      </c>
      <c r="C42" s="98">
        <f>'Data Siswa'!C40</f>
        <v>0</v>
      </c>
      <c r="D42" s="16"/>
      <c r="E42" s="16"/>
      <c r="F42" s="16"/>
      <c r="G42" s="16"/>
      <c r="H42" s="16"/>
      <c r="I42" s="16"/>
      <c r="J42" s="107" t="s">
        <v>79</v>
      </c>
    </row>
    <row r="43" spans="1:10" ht="15.6" x14ac:dyDescent="0.3">
      <c r="A43" s="98">
        <f>'Data Siswa'!A41</f>
        <v>40</v>
      </c>
      <c r="B43" s="104">
        <f>'Data Siswa'!B41</f>
        <v>0</v>
      </c>
      <c r="C43" s="98">
        <f>'Data Siswa'!C41</f>
        <v>0</v>
      </c>
      <c r="D43" s="16"/>
      <c r="E43" s="16"/>
      <c r="F43" s="16"/>
      <c r="G43" s="16"/>
      <c r="H43" s="16"/>
      <c r="I43" s="16"/>
      <c r="J43" s="107" t="s">
        <v>79</v>
      </c>
    </row>
  </sheetData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35" zoomScale="83" zoomScaleNormal="70" zoomScalePageLayoutView="83" workbookViewId="0">
      <selection activeCell="M53" sqref="M53"/>
    </sheetView>
  </sheetViews>
  <sheetFormatPr defaultColWidth="0" defaultRowHeight="14.4" zeroHeight="1" x14ac:dyDescent="0.3"/>
  <cols>
    <col min="1" max="1" width="4.109375" customWidth="1"/>
    <col min="2" max="2" width="10.886718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109375" customWidth="1"/>
    <col min="10" max="10" width="6.88671875" customWidth="1"/>
    <col min="11" max="11" width="14" customWidth="1"/>
    <col min="12" max="12" width="5" style="1" customWidth="1"/>
    <col min="13" max="13" width="10.88671875" customWidth="1"/>
    <col min="14" max="14" width="5.109375" style="3" customWidth="1"/>
    <col min="15" max="15" width="10.88671875" customWidth="1"/>
    <col min="16" max="16" width="4" customWidth="1"/>
    <col min="17" max="17" width="14.109375" customWidth="1"/>
    <col min="18" max="18" width="4.88671875" customWidth="1"/>
    <col min="19" max="19" width="3.88671875" customWidth="1"/>
    <col min="20" max="20" width="4.5546875" customWidth="1"/>
    <col min="21" max="21" width="10.44140625" customWidth="1"/>
    <col min="22" max="22" width="8.21875" customWidth="1"/>
    <col min="23" max="23" width="17.109375" customWidth="1"/>
    <col min="24" max="25" width="9.109375" customWidth="1"/>
    <col min="26" max="28" width="0" hidden="1" customWidth="1"/>
    <col min="29" max="16384" width="9.109375" hidden="1"/>
  </cols>
  <sheetData>
    <row r="1" spans="2:28" ht="7.05" customHeight="1" x14ac:dyDescent="0.3">
      <c r="B1" s="260" t="str">
        <f>VLOOKUP($U$8,'Nilai Tahriri'!$A$2:$X$41,2,FALSE)&amp;" ( "&amp;VLOOKUP($U$8,'Data Siswa'!$A$2:$D$41,3,FALSE)&amp;" )"</f>
        <v>AGIS NAZIULLAH ( 001 )</v>
      </c>
      <c r="C1" s="260"/>
      <c r="D1" s="260"/>
      <c r="E1" s="260"/>
      <c r="F1" s="260"/>
      <c r="G1" s="260"/>
      <c r="H1" s="260"/>
      <c r="I1" s="260"/>
      <c r="J1" s="260"/>
      <c r="K1" s="260"/>
      <c r="L1" s="260"/>
    </row>
    <row r="2" spans="2:28" ht="11.55" customHeight="1" x14ac:dyDescent="0.3"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8"/>
      <c r="N2" s="28"/>
      <c r="O2" s="28"/>
      <c r="P2" s="28"/>
      <c r="Q2" s="28"/>
      <c r="R2" s="28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2:28" ht="12.3" customHeight="1" x14ac:dyDescent="0.3">
      <c r="B3" s="165" t="str">
        <f>Biodata!$B$12</f>
        <v>١٤٤٦ - ١٤٤٧ ه</v>
      </c>
      <c r="C3" s="165"/>
      <c r="D3" s="167" t="str">
        <f>Biodata!$B$10</f>
        <v xml:space="preserve">العام الدراسي : </v>
      </c>
      <c r="E3" s="167"/>
      <c r="F3" s="167"/>
      <c r="G3" s="167"/>
      <c r="H3" s="167"/>
      <c r="I3" s="167"/>
      <c r="J3" s="167"/>
      <c r="K3" s="159" t="str">
        <f>Biodata!$B$7</f>
        <v>الفصل الدراسي : الثاني</v>
      </c>
      <c r="M3" s="159" t="str">
        <f>Biodata!$B$4</f>
        <v>الصف  : الأوّل أ للبنين</v>
      </c>
      <c r="N3" s="159"/>
      <c r="O3" s="163" t="str">
        <f>(VLOOKUP($U$8,'Data Siswa'!$A$2:$D$41,4,FALSE))</f>
        <v xml:space="preserve"> </v>
      </c>
      <c r="P3" s="163"/>
      <c r="Q3" s="163"/>
      <c r="R3" s="161" t="s">
        <v>268</v>
      </c>
      <c r="S3" s="115"/>
      <c r="T3" s="17"/>
      <c r="U3" s="17"/>
      <c r="V3" s="17"/>
      <c r="W3" s="17"/>
      <c r="X3" s="17"/>
      <c r="Y3" s="17"/>
      <c r="Z3" s="17"/>
      <c r="AA3" s="17"/>
      <c r="AB3" s="17"/>
    </row>
    <row r="4" spans="2:28" ht="12.3" customHeight="1" x14ac:dyDescent="0.3">
      <c r="B4" s="166" t="str">
        <f>Biodata!$B$11</f>
        <v>٢٠٢٥ - ٢٠٢٦ م</v>
      </c>
      <c r="C4" s="166"/>
      <c r="D4" s="168"/>
      <c r="E4" s="168"/>
      <c r="F4" s="168"/>
      <c r="G4" s="168"/>
      <c r="H4" s="168"/>
      <c r="I4" s="168"/>
      <c r="J4" s="168"/>
      <c r="K4" s="160"/>
      <c r="L4" s="116"/>
      <c r="M4" s="160"/>
      <c r="N4" s="160"/>
      <c r="O4" s="164"/>
      <c r="P4" s="164"/>
      <c r="Q4" s="164"/>
      <c r="R4" s="162"/>
      <c r="S4" s="115"/>
      <c r="T4" s="17"/>
      <c r="U4" s="17"/>
      <c r="V4" s="17"/>
      <c r="W4" s="17"/>
      <c r="X4" s="17"/>
      <c r="Y4" s="17"/>
      <c r="Z4" s="17"/>
      <c r="AA4" s="17"/>
      <c r="AB4" s="17"/>
    </row>
    <row r="5" spans="2:28" ht="8.25" customHeight="1" thickBot="1" x14ac:dyDescent="0.35">
      <c r="B5" s="29" t="s">
        <v>79</v>
      </c>
      <c r="C5" s="29"/>
      <c r="D5" s="29"/>
      <c r="E5" s="29"/>
      <c r="F5" s="29"/>
      <c r="G5" s="29"/>
      <c r="H5" s="29"/>
      <c r="I5" s="29"/>
      <c r="J5" s="29"/>
      <c r="K5" s="29"/>
      <c r="L5" s="5"/>
      <c r="M5" s="29"/>
      <c r="O5" s="29"/>
      <c r="P5" s="29"/>
      <c r="Q5" s="29"/>
      <c r="R5" s="29"/>
      <c r="S5" s="17"/>
      <c r="T5" s="17"/>
      <c r="U5" s="17"/>
      <c r="V5" s="17"/>
      <c r="W5" s="17"/>
      <c r="X5" s="17"/>
      <c r="Y5" s="17"/>
      <c r="Z5" s="17"/>
      <c r="AA5" s="17"/>
      <c r="AB5" s="17"/>
    </row>
    <row r="6" spans="2:28" ht="17.100000000000001" customHeight="1" x14ac:dyDescent="0.3">
      <c r="B6" s="267" t="s">
        <v>251</v>
      </c>
      <c r="C6" s="268"/>
      <c r="D6" s="268"/>
      <c r="E6" s="268"/>
      <c r="F6" s="268"/>
      <c r="G6" s="268"/>
      <c r="H6" s="268"/>
      <c r="I6" s="268"/>
      <c r="J6" s="268"/>
      <c r="K6" s="268"/>
      <c r="L6" s="269" t="s">
        <v>0</v>
      </c>
      <c r="M6" s="267" t="s">
        <v>251</v>
      </c>
      <c r="N6" s="268"/>
      <c r="O6" s="268"/>
      <c r="P6" s="268"/>
      <c r="Q6" s="268"/>
      <c r="R6" s="274" t="s">
        <v>0</v>
      </c>
      <c r="S6" s="18"/>
      <c r="T6" s="18"/>
      <c r="U6" s="18"/>
      <c r="V6" s="18"/>
      <c r="W6" s="18"/>
      <c r="X6" s="17"/>
      <c r="Y6" s="17"/>
      <c r="Z6" s="17"/>
      <c r="AA6" s="17"/>
      <c r="AB6" s="17"/>
    </row>
    <row r="7" spans="2:28" ht="17.100000000000001" customHeight="1" x14ac:dyDescent="0.3">
      <c r="B7" s="276" t="s">
        <v>1</v>
      </c>
      <c r="C7" s="277"/>
      <c r="D7" s="277"/>
      <c r="E7" s="277"/>
      <c r="F7" s="277"/>
      <c r="G7" s="277" t="s">
        <v>2</v>
      </c>
      <c r="H7" s="277"/>
      <c r="I7" s="277"/>
      <c r="J7" s="277"/>
      <c r="K7" s="277"/>
      <c r="L7" s="270"/>
      <c r="M7" s="276" t="s">
        <v>1</v>
      </c>
      <c r="N7" s="277"/>
      <c r="O7" s="277" t="s">
        <v>3</v>
      </c>
      <c r="P7" s="277"/>
      <c r="Q7" s="277"/>
      <c r="R7" s="275"/>
      <c r="S7" s="20"/>
      <c r="T7" s="20"/>
      <c r="U7" s="21" t="s">
        <v>80</v>
      </c>
      <c r="V7" s="20"/>
      <c r="W7" s="17"/>
      <c r="X7" s="17"/>
      <c r="Y7" s="17"/>
      <c r="Z7" s="17"/>
      <c r="AA7" s="17"/>
      <c r="AB7" s="17"/>
    </row>
    <row r="8" spans="2:28" ht="17.100000000000001" customHeight="1" thickBot="1" x14ac:dyDescent="0.35">
      <c r="B8" s="64" t="s">
        <v>4</v>
      </c>
      <c r="C8" s="224" t="s">
        <v>5</v>
      </c>
      <c r="D8" s="224"/>
      <c r="E8" s="224"/>
      <c r="F8" s="224"/>
      <c r="G8" s="224"/>
      <c r="H8" s="224"/>
      <c r="I8" s="224"/>
      <c r="J8" s="224"/>
      <c r="K8" s="224"/>
      <c r="L8" s="271"/>
      <c r="M8" s="61" t="s">
        <v>4</v>
      </c>
      <c r="N8" s="30" t="s">
        <v>5</v>
      </c>
      <c r="O8" s="224"/>
      <c r="P8" s="224"/>
      <c r="Q8" s="224"/>
      <c r="R8" s="275"/>
      <c r="S8" s="20"/>
      <c r="T8" s="20"/>
      <c r="U8" s="22">
        <v>1</v>
      </c>
      <c r="V8" s="20"/>
      <c r="W8" s="17"/>
      <c r="X8" s="17"/>
      <c r="Y8" s="17"/>
      <c r="Z8" s="17"/>
      <c r="AA8" s="17"/>
      <c r="AB8" s="17"/>
    </row>
    <row r="9" spans="2:28" ht="15.6" customHeight="1" thickBot="1" x14ac:dyDescent="0.35">
      <c r="B9" s="183" t="s">
        <v>124</v>
      </c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77" t="str">
        <f>VLOOKUP(N9,Sheet1!$A$1:$B$93,2)</f>
        <v xml:space="preserve"> </v>
      </c>
      <c r="N9" s="80">
        <f>VLOOKUP($U$8,'Nilai Tahriri'!$A$2:$X$41,4,FALSE)</f>
        <v>0</v>
      </c>
      <c r="O9" s="82"/>
      <c r="P9" s="272" t="s">
        <v>82</v>
      </c>
      <c r="Q9" s="273"/>
      <c r="R9" s="81">
        <v>1</v>
      </c>
      <c r="S9" s="20"/>
      <c r="T9" s="20"/>
      <c r="U9" s="17"/>
      <c r="V9" s="20"/>
      <c r="W9" s="17"/>
      <c r="X9" s="17"/>
      <c r="Y9" s="17"/>
      <c r="Z9" s="17"/>
      <c r="AA9" s="17"/>
      <c r="AB9" s="17"/>
    </row>
    <row r="10" spans="2:28" ht="15.6" customHeight="1" x14ac:dyDescent="0.3">
      <c r="B10" s="67" t="str">
        <f>VLOOKUP(C10,Sheet1!$A$1:$B$93,2)</f>
        <v xml:space="preserve"> </v>
      </c>
      <c r="C10" s="197">
        <f>VLOOKUP($U$8,'Nilai Syafahi'!$A$4:$W$43,4,FALSE)</f>
        <v>0</v>
      </c>
      <c r="D10" s="198"/>
      <c r="E10" s="198"/>
      <c r="F10" s="198"/>
      <c r="G10" s="185" t="s">
        <v>126</v>
      </c>
      <c r="H10" s="186"/>
      <c r="I10" s="186"/>
      <c r="J10" s="186"/>
      <c r="K10" s="187"/>
      <c r="L10" s="70">
        <v>40</v>
      </c>
      <c r="M10" s="78" t="str">
        <f>VLOOKUP(N10,Sheet1!$A$1:$B$93,2)</f>
        <v xml:space="preserve"> </v>
      </c>
      <c r="N10" s="62">
        <f>VLOOKUP($U$8,'Nilai Tahriri'!$A$2:$X$41,5,FALSE)</f>
        <v>0</v>
      </c>
      <c r="O10" s="84"/>
      <c r="P10" s="173" t="s">
        <v>83</v>
      </c>
      <c r="Q10" s="174"/>
      <c r="R10" s="58">
        <v>2</v>
      </c>
      <c r="S10" s="20"/>
      <c r="T10" s="20"/>
      <c r="U10" s="261" t="s">
        <v>134</v>
      </c>
      <c r="V10" s="263">
        <v>1</v>
      </c>
      <c r="W10" s="17"/>
      <c r="X10" s="17"/>
      <c r="Y10" s="17"/>
      <c r="Z10" s="17"/>
      <c r="AA10" s="17"/>
      <c r="AB10" s="17"/>
    </row>
    <row r="11" spans="2:28" ht="15.6" customHeight="1" x14ac:dyDescent="0.3">
      <c r="B11" s="31" t="str">
        <f>VLOOKUP(C11,Sheet1!$A$1:$B$93,2)</f>
        <v xml:space="preserve"> </v>
      </c>
      <c r="C11" s="169"/>
      <c r="D11" s="170"/>
      <c r="E11" s="170"/>
      <c r="F11" s="170"/>
      <c r="G11" s="171"/>
      <c r="H11" s="172"/>
      <c r="I11" s="172"/>
      <c r="J11" s="172"/>
      <c r="K11" s="60" t="s">
        <v>6</v>
      </c>
      <c r="L11" s="71">
        <v>41</v>
      </c>
      <c r="M11" s="78" t="str">
        <f>VLOOKUP(N11,Sheet1!$A$1:$B$93,2)</f>
        <v xml:space="preserve"> </v>
      </c>
      <c r="N11" s="62">
        <f>VLOOKUP($U$8,'Nilai Tahriri'!$A$2:$X$41,6,FALSE)</f>
        <v>0</v>
      </c>
      <c r="O11" s="84"/>
      <c r="P11" s="173" t="s">
        <v>84</v>
      </c>
      <c r="Q11" s="174"/>
      <c r="R11" s="58">
        <v>3</v>
      </c>
      <c r="S11" s="20"/>
      <c r="T11" s="20"/>
      <c r="U11" s="262"/>
      <c r="V11" s="264"/>
      <c r="W11" s="17"/>
      <c r="X11" s="17"/>
      <c r="Y11" s="17"/>
      <c r="Z11" s="17"/>
      <c r="AA11" s="17"/>
      <c r="AB11" s="17"/>
    </row>
    <row r="12" spans="2:28" ht="15.6" customHeight="1" x14ac:dyDescent="0.3">
      <c r="B12" s="31" t="str">
        <f>VLOOKUP(C12,Sheet1!$A$1:$B$93,2)</f>
        <v xml:space="preserve"> </v>
      </c>
      <c r="C12" s="169"/>
      <c r="D12" s="170"/>
      <c r="E12" s="170"/>
      <c r="F12" s="170"/>
      <c r="G12" s="171"/>
      <c r="H12" s="172"/>
      <c r="I12" s="172"/>
      <c r="J12" s="172"/>
      <c r="K12" s="60" t="s">
        <v>8</v>
      </c>
      <c r="L12" s="71">
        <v>42</v>
      </c>
      <c r="M12" s="78" t="str">
        <f>VLOOKUP(N12,Sheet1!$A$1:$B$93,2)</f>
        <v xml:space="preserve"> </v>
      </c>
      <c r="N12" s="62"/>
      <c r="O12" s="84"/>
      <c r="P12" s="173" t="s">
        <v>85</v>
      </c>
      <c r="Q12" s="174"/>
      <c r="R12" s="58">
        <v>4</v>
      </c>
      <c r="S12" s="20"/>
      <c r="T12" s="20"/>
      <c r="U12" s="261" t="s">
        <v>135</v>
      </c>
      <c r="V12" s="265">
        <v>29</v>
      </c>
      <c r="W12" s="17"/>
      <c r="X12" s="17"/>
      <c r="Y12" s="17"/>
      <c r="Z12" s="17"/>
      <c r="AA12" s="17"/>
      <c r="AB12" s="17"/>
    </row>
    <row r="13" spans="2:28" ht="15.6" customHeight="1" x14ac:dyDescent="0.3">
      <c r="B13" s="31" t="str">
        <f>VLOOKUP(C13,Sheet1!$A$1:$B$93,2)</f>
        <v xml:space="preserve"> </v>
      </c>
      <c r="C13" s="169">
        <f>VLOOKUP($U$8,'Nilai Syafahi'!$A$4:$W$43,5,FALSE)</f>
        <v>0</v>
      </c>
      <c r="D13" s="170"/>
      <c r="E13" s="170"/>
      <c r="F13" s="170"/>
      <c r="G13" s="171"/>
      <c r="H13" s="172"/>
      <c r="I13" s="172"/>
      <c r="J13" s="172"/>
      <c r="K13" s="60" t="s">
        <v>10</v>
      </c>
      <c r="L13" s="71">
        <v>43</v>
      </c>
      <c r="M13" s="78" t="str">
        <f>VLOOKUP(N13,Sheet1!$A$1:$B$93,2)</f>
        <v xml:space="preserve"> </v>
      </c>
      <c r="N13" s="62">
        <f>VLOOKUP($U$8,'Nilai Tahriri'!$A$2:$X$41,7,FALSE)</f>
        <v>0</v>
      </c>
      <c r="O13" s="84"/>
      <c r="P13" s="173" t="s">
        <v>86</v>
      </c>
      <c r="Q13" s="174"/>
      <c r="R13" s="58">
        <v>5</v>
      </c>
      <c r="S13" s="20"/>
      <c r="T13" s="20"/>
      <c r="U13" s="262"/>
      <c r="V13" s="264"/>
      <c r="W13" s="17"/>
      <c r="X13" s="17"/>
      <c r="Y13" s="17"/>
      <c r="Z13" s="17"/>
      <c r="AA13" s="17"/>
      <c r="AB13" s="17"/>
    </row>
    <row r="14" spans="2:28" ht="15.6" customHeight="1" x14ac:dyDescent="0.3">
      <c r="B14" s="31" t="str">
        <f>VLOOKUP(C14,Sheet1!$A$1:$B$93,2)</f>
        <v xml:space="preserve"> </v>
      </c>
      <c r="C14" s="169">
        <f>VLOOKUP($U$8,'Nilai Syafahi'!$A$4:$W$43,6,FALSE)</f>
        <v>0</v>
      </c>
      <c r="D14" s="170"/>
      <c r="E14" s="170"/>
      <c r="F14" s="170"/>
      <c r="G14" s="171"/>
      <c r="H14" s="172"/>
      <c r="I14" s="172"/>
      <c r="J14" s="172"/>
      <c r="K14" s="60" t="s">
        <v>11</v>
      </c>
      <c r="L14" s="71">
        <v>44</v>
      </c>
      <c r="M14" s="78" t="str">
        <f>VLOOKUP(N14,Sheet1!$A$1:$B$93,2)</f>
        <v xml:space="preserve"> </v>
      </c>
      <c r="N14" s="62"/>
      <c r="O14" s="84"/>
      <c r="P14" s="173" t="s">
        <v>87</v>
      </c>
      <c r="Q14" s="174"/>
      <c r="R14" s="58">
        <v>6</v>
      </c>
      <c r="S14" s="20"/>
      <c r="T14" s="20"/>
      <c r="U14" s="17"/>
      <c r="V14" s="20"/>
      <c r="W14" s="17"/>
      <c r="X14" s="17"/>
      <c r="Y14" s="17"/>
      <c r="Z14" s="17"/>
      <c r="AA14" s="17"/>
      <c r="AB14" s="17"/>
    </row>
    <row r="15" spans="2:28" ht="15.6" customHeight="1" thickBot="1" x14ac:dyDescent="0.35">
      <c r="B15" s="31" t="str">
        <f>VLOOKUP(C15,Sheet1!$A$1:$B$93,2)</f>
        <v xml:space="preserve"> </v>
      </c>
      <c r="C15" s="169">
        <f>VLOOKUP($U$8,'Nilai Syafahi'!$A$4:$W$43,7,FALSE)</f>
        <v>0</v>
      </c>
      <c r="D15" s="170"/>
      <c r="E15" s="170"/>
      <c r="F15" s="170"/>
      <c r="G15" s="171"/>
      <c r="H15" s="172"/>
      <c r="I15" s="172"/>
      <c r="J15" s="172"/>
      <c r="K15" s="60" t="s">
        <v>13</v>
      </c>
      <c r="L15" s="71">
        <v>45</v>
      </c>
      <c r="M15" s="78" t="str">
        <f>VLOOKUP(N15,Sheet1!$A$1:$B$93,2)</f>
        <v xml:space="preserve"> </v>
      </c>
      <c r="N15" s="62"/>
      <c r="O15" s="84"/>
      <c r="P15" s="173" t="s">
        <v>88</v>
      </c>
      <c r="Q15" s="174"/>
      <c r="R15" s="58">
        <v>7</v>
      </c>
      <c r="S15" s="23"/>
      <c r="T15" s="23"/>
      <c r="U15" s="17"/>
      <c r="V15" s="23"/>
      <c r="W15" s="17"/>
      <c r="X15" s="17"/>
      <c r="Y15" s="17"/>
      <c r="Z15" s="17"/>
      <c r="AA15" s="17"/>
      <c r="AB15" s="17"/>
    </row>
    <row r="16" spans="2:28" ht="15.6" customHeight="1" thickBot="1" x14ac:dyDescent="0.35">
      <c r="B16" s="183" t="s">
        <v>125</v>
      </c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78" t="str">
        <f>VLOOKUP(N16,Sheet1!$A$1:$B$93,2)</f>
        <v xml:space="preserve"> </v>
      </c>
      <c r="N16" s="62">
        <f>VLOOKUP($U$8,'Nilai Tahriri'!$A$2:$X$41,8,FALSE)</f>
        <v>0</v>
      </c>
      <c r="O16" s="84"/>
      <c r="P16" s="173" t="s">
        <v>89</v>
      </c>
      <c r="Q16" s="174"/>
      <c r="R16" s="58">
        <v>8</v>
      </c>
      <c r="S16" s="23"/>
      <c r="T16" s="23"/>
      <c r="U16" s="17"/>
      <c r="V16" s="23"/>
      <c r="W16" s="17"/>
      <c r="X16" s="17"/>
      <c r="Y16" s="17"/>
      <c r="Z16" s="17"/>
      <c r="AA16" s="17"/>
      <c r="AB16" s="17"/>
    </row>
    <row r="17" spans="2:28" ht="15.6" customHeight="1" x14ac:dyDescent="0.3">
      <c r="B17" s="31" t="str">
        <f>VLOOKUP(C17,Sheet1!$A$1:$B$93,2)</f>
        <v xml:space="preserve"> </v>
      </c>
      <c r="C17" s="169">
        <f>VLOOKUP($U$8,'Nilai Syafahi'!$A$4:$W$43,8,FALSE)</f>
        <v>0</v>
      </c>
      <c r="D17" s="170"/>
      <c r="E17" s="170"/>
      <c r="F17" s="170"/>
      <c r="G17" s="188" t="s">
        <v>56</v>
      </c>
      <c r="H17" s="189"/>
      <c r="I17" s="189"/>
      <c r="J17" s="189"/>
      <c r="K17" s="190"/>
      <c r="L17" s="71">
        <v>46</v>
      </c>
      <c r="M17" s="78" t="str">
        <f>VLOOKUP(N17,Sheet1!$A$1:$B$93,2)</f>
        <v xml:space="preserve"> </v>
      </c>
      <c r="N17" s="62"/>
      <c r="O17" s="84"/>
      <c r="P17" s="173" t="s">
        <v>90</v>
      </c>
      <c r="Q17" s="174"/>
      <c r="R17" s="58">
        <v>9</v>
      </c>
      <c r="S17" s="23"/>
      <c r="T17" s="23"/>
      <c r="U17" s="17"/>
      <c r="V17" s="23"/>
      <c r="W17" s="17"/>
      <c r="X17" s="17"/>
      <c r="Y17" s="17"/>
      <c r="Z17" s="17"/>
      <c r="AA17" s="17"/>
      <c r="AB17" s="17"/>
    </row>
    <row r="18" spans="2:28" ht="15.6" customHeight="1" x14ac:dyDescent="0.3">
      <c r="B18" s="31" t="str">
        <f>VLOOKUP(C18,Sheet1!$A$1:$B$93,2)</f>
        <v xml:space="preserve"> </v>
      </c>
      <c r="C18" s="169"/>
      <c r="D18" s="170"/>
      <c r="E18" s="170"/>
      <c r="F18" s="170"/>
      <c r="G18" s="188" t="s">
        <v>162</v>
      </c>
      <c r="H18" s="189" t="s">
        <v>162</v>
      </c>
      <c r="I18" s="189" t="s">
        <v>162</v>
      </c>
      <c r="J18" s="189" t="s">
        <v>162</v>
      </c>
      <c r="K18" s="190" t="s">
        <v>162</v>
      </c>
      <c r="L18" s="71">
        <v>47</v>
      </c>
      <c r="M18" s="78" t="str">
        <f>VLOOKUP(N18,Sheet1!$A$1:$B$93,2)</f>
        <v xml:space="preserve"> </v>
      </c>
      <c r="N18" s="62"/>
      <c r="O18" s="84"/>
      <c r="P18" s="173" t="s">
        <v>91</v>
      </c>
      <c r="Q18" s="174"/>
      <c r="R18" s="58">
        <v>10</v>
      </c>
      <c r="S18" s="23"/>
      <c r="T18" s="23"/>
      <c r="U18" s="17"/>
      <c r="V18" s="23"/>
      <c r="W18" s="17"/>
      <c r="X18" s="17"/>
      <c r="Y18" s="17"/>
      <c r="Z18" s="17"/>
      <c r="AA18" s="17"/>
      <c r="AB18" s="17"/>
    </row>
    <row r="19" spans="2:28" ht="15.6" customHeight="1" x14ac:dyDescent="0.3">
      <c r="B19" s="31" t="str">
        <f>VLOOKUP(C19,Sheet1!$A$1:$B$93,2)</f>
        <v xml:space="preserve"> </v>
      </c>
      <c r="C19" s="169"/>
      <c r="D19" s="170"/>
      <c r="E19" s="170"/>
      <c r="F19" s="170"/>
      <c r="G19" s="188" t="s">
        <v>70</v>
      </c>
      <c r="H19" s="189"/>
      <c r="I19" s="189"/>
      <c r="J19" s="189"/>
      <c r="K19" s="190"/>
      <c r="L19" s="71">
        <v>48</v>
      </c>
      <c r="M19" s="78" t="str">
        <f>VLOOKUP(N19,Sheet1!$A$1:$B$93,2)</f>
        <v xml:space="preserve"> </v>
      </c>
      <c r="N19" s="62">
        <f>VLOOKUP($U$8,'Nilai Tahriri'!$A$2:$X$41,9,FALSE)</f>
        <v>0</v>
      </c>
      <c r="O19" s="84"/>
      <c r="P19" s="173" t="s">
        <v>92</v>
      </c>
      <c r="Q19" s="174"/>
      <c r="R19" s="58">
        <v>11</v>
      </c>
      <c r="S19" s="23"/>
      <c r="T19" s="23"/>
      <c r="U19" s="17"/>
      <c r="V19" s="23"/>
      <c r="W19" s="17"/>
      <c r="X19" s="17"/>
      <c r="Y19" s="17"/>
      <c r="Z19" s="17"/>
      <c r="AA19" s="17"/>
      <c r="AB19" s="17"/>
    </row>
    <row r="20" spans="2:28" ht="15.6" customHeight="1" x14ac:dyDescent="0.3">
      <c r="B20" s="31" t="str">
        <f>VLOOKUP(C20,Sheet1!$A$1:$B$93,2)</f>
        <v xml:space="preserve"> </v>
      </c>
      <c r="C20" s="169">
        <f>VLOOKUP($U$8,'Nilai Syafahi'!$A$4:$W$43,9,FALSE)</f>
        <v>0</v>
      </c>
      <c r="D20" s="170"/>
      <c r="E20" s="170"/>
      <c r="F20" s="170"/>
      <c r="G20" s="188" t="s">
        <v>250</v>
      </c>
      <c r="H20" s="189"/>
      <c r="I20" s="189"/>
      <c r="J20" s="189"/>
      <c r="K20" s="190"/>
      <c r="L20" s="71">
        <v>49</v>
      </c>
      <c r="M20" s="78" t="str">
        <f>VLOOKUP(N20,Sheet1!$A$1:$B$93,2)</f>
        <v xml:space="preserve"> </v>
      </c>
      <c r="N20" s="62">
        <f>VLOOKUP($U$8,'Nilai Tahriri'!$A$2:$X$41,10,FALSE)</f>
        <v>0</v>
      </c>
      <c r="O20" s="84"/>
      <c r="P20" s="173" t="s">
        <v>93</v>
      </c>
      <c r="Q20" s="174"/>
      <c r="R20" s="58">
        <v>12</v>
      </c>
      <c r="S20" s="23"/>
      <c r="T20" s="23"/>
      <c r="U20" s="83"/>
      <c r="V20" s="17"/>
      <c r="W20" s="17"/>
      <c r="X20" s="17"/>
      <c r="Y20" s="17"/>
      <c r="Z20" s="17"/>
      <c r="AA20" s="17"/>
      <c r="AB20" s="17"/>
    </row>
    <row r="21" spans="2:28" ht="15.6" customHeight="1" thickBot="1" x14ac:dyDescent="0.35">
      <c r="B21" s="56" t="str">
        <f>VLOOKUP(C21,Sheet1!$A$1:$B$93,2)</f>
        <v xml:space="preserve"> </v>
      </c>
      <c r="C21" s="169">
        <f>VLOOKUP($U$8,'Nilai Syafahi'!$A$4:$W$43,10,FALSE)</f>
        <v>0</v>
      </c>
      <c r="D21" s="170"/>
      <c r="E21" s="170"/>
      <c r="F21" s="170"/>
      <c r="G21" s="188" t="s">
        <v>71</v>
      </c>
      <c r="H21" s="189"/>
      <c r="I21" s="189"/>
      <c r="J21" s="189"/>
      <c r="K21" s="190"/>
      <c r="L21" s="71">
        <v>50</v>
      </c>
      <c r="M21" s="78" t="str">
        <f>VLOOKUP(N21,Sheet1!$A$1:$B$93,2)</f>
        <v xml:space="preserve"> </v>
      </c>
      <c r="N21" s="62">
        <f>VLOOKUP($U$8,'Nilai Tahriri'!$A$2:$X$41,11,FALSE)</f>
        <v>0</v>
      </c>
      <c r="O21" s="84"/>
      <c r="P21" s="173" t="s">
        <v>94</v>
      </c>
      <c r="Q21" s="174"/>
      <c r="R21" s="58">
        <v>13</v>
      </c>
      <c r="S21" s="23"/>
      <c r="T21" s="23"/>
      <c r="U21" s="17"/>
      <c r="V21" s="17"/>
      <c r="W21" s="17"/>
      <c r="X21" s="17"/>
      <c r="Y21" s="17"/>
      <c r="Z21" s="17"/>
      <c r="AA21" s="17"/>
      <c r="AB21" s="17"/>
    </row>
    <row r="22" spans="2:28" ht="15.6" customHeight="1" thickBot="1" x14ac:dyDescent="0.35">
      <c r="B22" s="278" t="s">
        <v>122</v>
      </c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78" t="str">
        <f>VLOOKUP(N22,Sheet1!$A$1:$B$93,2)</f>
        <v xml:space="preserve"> </v>
      </c>
      <c r="N22" s="62">
        <f>VLOOKUP($U$8,'Nilai Tahriri'!$A$2:$X$41,12,FALSE)</f>
        <v>0</v>
      </c>
      <c r="O22" s="84"/>
      <c r="P22" s="173" t="s">
        <v>10</v>
      </c>
      <c r="Q22" s="174"/>
      <c r="R22" s="58">
        <v>14</v>
      </c>
      <c r="S22" s="23"/>
      <c r="T22" s="23"/>
      <c r="U22" s="17"/>
      <c r="V22" s="17"/>
      <c r="W22" s="17"/>
      <c r="X22" s="17"/>
      <c r="Y22" s="17"/>
      <c r="Z22" s="17"/>
      <c r="AA22" s="17"/>
      <c r="AB22" s="17"/>
    </row>
    <row r="23" spans="2:28" ht="15.6" customHeight="1" x14ac:dyDescent="0.3">
      <c r="B23" s="31" t="str">
        <f>VLOOKUP(C23,Sheet1!$A$1:$B$93,2)</f>
        <v xml:space="preserve"> </v>
      </c>
      <c r="C23" s="180">
        <f>VLOOKUP($U$8,'Nilai Syafahi'!$A$4:$W$43,11,FALSE)</f>
        <v>0</v>
      </c>
      <c r="D23" s="180"/>
      <c r="E23" s="180"/>
      <c r="F23" s="180"/>
      <c r="G23" s="191" t="s">
        <v>164</v>
      </c>
      <c r="H23" s="192"/>
      <c r="I23" s="192"/>
      <c r="J23" s="192"/>
      <c r="K23" s="192"/>
      <c r="L23" s="72">
        <v>51</v>
      </c>
      <c r="M23" s="78" t="str">
        <f>VLOOKUP(N23,Sheet1!$A$1:$B$93,2)</f>
        <v xml:space="preserve"> </v>
      </c>
      <c r="N23" s="62">
        <f>VLOOKUP($U$8,'Nilai Tahriri'!$A$2:$X$41,13,FALSE)</f>
        <v>0</v>
      </c>
      <c r="O23" s="84"/>
      <c r="P23" s="173" t="s">
        <v>11</v>
      </c>
      <c r="Q23" s="174">
        <v>12</v>
      </c>
      <c r="R23" s="58">
        <v>15</v>
      </c>
      <c r="S23" s="23"/>
      <c r="T23" s="23"/>
      <c r="U23" s="17"/>
      <c r="V23" s="17"/>
      <c r="W23" s="17"/>
      <c r="X23" s="17"/>
      <c r="Y23" s="17"/>
      <c r="Z23" s="17"/>
      <c r="AA23" s="17"/>
      <c r="AB23" s="17"/>
    </row>
    <row r="24" spans="2:28" ht="15.6" customHeight="1" x14ac:dyDescent="0.3">
      <c r="B24" s="31" t="str">
        <f>VLOOKUP(C24,Sheet1!$A$1:$B$93,2)</f>
        <v xml:space="preserve"> </v>
      </c>
      <c r="C24" s="180">
        <f>VLOOKUP($U$8,'Nilai Syafahi'!$A$4:$W$43,12,FALSE)</f>
        <v>0</v>
      </c>
      <c r="D24" s="180"/>
      <c r="E24" s="180"/>
      <c r="F24" s="180"/>
      <c r="G24" s="175" t="s">
        <v>163</v>
      </c>
      <c r="H24" s="173"/>
      <c r="I24" s="173"/>
      <c r="J24" s="173"/>
      <c r="K24" s="173"/>
      <c r="L24" s="73">
        <v>52</v>
      </c>
      <c r="M24" s="78" t="str">
        <f>VLOOKUP(N24,Sheet1!$A$1:$B$93,2)</f>
        <v xml:space="preserve"> </v>
      </c>
      <c r="N24" s="62"/>
      <c r="O24" s="84"/>
      <c r="P24" s="173" t="s">
        <v>95</v>
      </c>
      <c r="Q24" s="174"/>
      <c r="R24" s="58">
        <v>16</v>
      </c>
      <c r="S24" s="23"/>
      <c r="T24" s="23"/>
      <c r="U24" s="17"/>
      <c r="V24" s="23"/>
      <c r="W24" s="17"/>
      <c r="X24" s="17"/>
      <c r="Y24" s="17"/>
      <c r="Z24" s="17"/>
      <c r="AA24" s="17"/>
      <c r="AB24" s="17"/>
    </row>
    <row r="25" spans="2:28" ht="15.6" customHeight="1" x14ac:dyDescent="0.3">
      <c r="B25" s="31" t="str">
        <f>VLOOKUP(C25,Sheet1!$A$1:$B$93,2)</f>
        <v xml:space="preserve"> </v>
      </c>
      <c r="C25" s="180">
        <f>VLOOKUP($U$8,'Nilai Syafahi'!$A$4:$W$43,13,FALSE)</f>
        <v>0</v>
      </c>
      <c r="D25" s="180"/>
      <c r="E25" s="180"/>
      <c r="F25" s="180"/>
      <c r="G25" s="175" t="s">
        <v>14</v>
      </c>
      <c r="H25" s="173"/>
      <c r="I25" s="173"/>
      <c r="J25" s="173"/>
      <c r="K25" s="173"/>
      <c r="L25" s="74">
        <v>53</v>
      </c>
      <c r="M25" s="78" t="str">
        <f>VLOOKUP(N25,Sheet1!$A$1:$B$93,2)</f>
        <v xml:space="preserve"> </v>
      </c>
      <c r="N25" s="62"/>
      <c r="O25" s="84"/>
      <c r="P25" s="173" t="s">
        <v>96</v>
      </c>
      <c r="Q25" s="174"/>
      <c r="R25" s="58">
        <v>17</v>
      </c>
      <c r="S25" s="23"/>
      <c r="T25" s="23"/>
      <c r="U25" s="17"/>
      <c r="V25" s="23"/>
      <c r="W25" s="17"/>
      <c r="X25" s="17"/>
      <c r="Y25" s="17"/>
      <c r="Z25" s="17"/>
      <c r="AA25" s="17"/>
      <c r="AB25" s="17"/>
    </row>
    <row r="26" spans="2:28" ht="15.6" customHeight="1" x14ac:dyDescent="0.3">
      <c r="B26" s="31" t="str">
        <f>VLOOKUP(C26,Sheet1!$A$1:$B$93,2)</f>
        <v xml:space="preserve"> </v>
      </c>
      <c r="C26" s="180">
        <f>VLOOKUP($U$8,'Nilai Syafahi'!$A$4:$W$43,14,FALSE)</f>
        <v>0</v>
      </c>
      <c r="D26" s="180"/>
      <c r="E26" s="180"/>
      <c r="F26" s="180"/>
      <c r="G26" s="175" t="s">
        <v>86</v>
      </c>
      <c r="H26" s="173"/>
      <c r="I26" s="173"/>
      <c r="J26" s="173"/>
      <c r="K26" s="173"/>
      <c r="L26" s="73">
        <v>54</v>
      </c>
      <c r="M26" s="78" t="str">
        <f>VLOOKUP(N26,Sheet1!$A$1:$B$93,2)</f>
        <v xml:space="preserve"> </v>
      </c>
      <c r="N26" s="62"/>
      <c r="O26" s="84"/>
      <c r="P26" s="173" t="s">
        <v>97</v>
      </c>
      <c r="Q26" s="174"/>
      <c r="R26" s="58">
        <v>18</v>
      </c>
      <c r="S26" s="23"/>
      <c r="T26" s="23"/>
      <c r="U26" s="17"/>
      <c r="V26" s="23"/>
      <c r="W26" s="17"/>
      <c r="X26" s="17"/>
      <c r="Y26" s="17"/>
      <c r="Z26" s="17"/>
      <c r="AA26" s="17"/>
      <c r="AB26" s="17"/>
    </row>
    <row r="27" spans="2:28" ht="15.6" customHeight="1" x14ac:dyDescent="0.3">
      <c r="B27" s="31" t="str">
        <f>VLOOKUP(C27,Sheet1!$A$1:$B$93,2)</f>
        <v xml:space="preserve"> </v>
      </c>
      <c r="C27" s="180">
        <f>VLOOKUP($U$8,'Nilai Syafahi'!$A$4:$W$43,15,FALSE)</f>
        <v>0</v>
      </c>
      <c r="D27" s="180"/>
      <c r="E27" s="180"/>
      <c r="F27" s="180"/>
      <c r="G27" s="181" t="s">
        <v>165</v>
      </c>
      <c r="H27" s="182"/>
      <c r="I27" s="182"/>
      <c r="J27" s="182"/>
      <c r="K27" s="59" t="s">
        <v>249</v>
      </c>
      <c r="L27" s="74">
        <v>55</v>
      </c>
      <c r="M27" s="78" t="str">
        <f>VLOOKUP(N27,Sheet1!$A$1:$B$93,2)</f>
        <v xml:space="preserve"> </v>
      </c>
      <c r="N27" s="62"/>
      <c r="O27" s="84"/>
      <c r="P27" s="173" t="s">
        <v>98</v>
      </c>
      <c r="Q27" s="174"/>
      <c r="R27" s="58">
        <v>19</v>
      </c>
      <c r="S27" s="23"/>
      <c r="T27" s="23"/>
      <c r="U27" s="17"/>
      <c r="V27" s="23"/>
      <c r="W27" s="17"/>
      <c r="X27" s="17"/>
      <c r="Y27" s="17"/>
      <c r="Z27" s="17"/>
      <c r="AA27" s="17"/>
      <c r="AB27" s="17"/>
    </row>
    <row r="28" spans="2:28" ht="15.6" customHeight="1" thickBot="1" x14ac:dyDescent="0.35">
      <c r="B28" s="56" t="str">
        <f>VLOOKUP(C28,Sheet1!$A$1:$B$93,2)</f>
        <v xml:space="preserve"> </v>
      </c>
      <c r="C28" s="210">
        <f>VLOOKUP($U$8,'Nilai Syafahi'!$A$4:$W$43,16,FALSE)</f>
        <v>0</v>
      </c>
      <c r="D28" s="210"/>
      <c r="E28" s="210"/>
      <c r="F28" s="210"/>
      <c r="G28" s="175" t="s">
        <v>17</v>
      </c>
      <c r="H28" s="173"/>
      <c r="I28" s="173"/>
      <c r="J28" s="173"/>
      <c r="K28" s="173"/>
      <c r="L28" s="75">
        <v>56</v>
      </c>
      <c r="M28" s="78" t="str">
        <f>VLOOKUP(N28,Sheet1!$A$1:$B$93,2)</f>
        <v xml:space="preserve"> </v>
      </c>
      <c r="N28" s="62"/>
      <c r="O28" s="84"/>
      <c r="P28" s="173" t="s">
        <v>99</v>
      </c>
      <c r="Q28" s="174"/>
      <c r="R28" s="58">
        <v>20</v>
      </c>
      <c r="S28" s="17"/>
      <c r="T28" s="17"/>
      <c r="U28" s="17"/>
      <c r="V28" s="17"/>
      <c r="W28" s="17"/>
      <c r="X28" s="17"/>
      <c r="Y28" s="17"/>
      <c r="Z28" s="17"/>
      <c r="AA28" s="17"/>
      <c r="AB28" s="17"/>
    </row>
    <row r="29" spans="2:28" ht="15.6" customHeight="1" thickBot="1" x14ac:dyDescent="0.35">
      <c r="B29" s="183" t="s">
        <v>123</v>
      </c>
      <c r="C29" s="184"/>
      <c r="D29" s="184"/>
      <c r="E29" s="184"/>
      <c r="F29" s="184"/>
      <c r="G29" s="184"/>
      <c r="H29" s="184"/>
      <c r="I29" s="184"/>
      <c r="J29" s="184"/>
      <c r="K29" s="184"/>
      <c r="L29" s="184"/>
      <c r="M29" s="78" t="str">
        <f>VLOOKUP(N29,Sheet1!$A$1:$B$93,2)</f>
        <v xml:space="preserve"> </v>
      </c>
      <c r="N29" s="62">
        <f>VLOOKUP($U$8,'Nilai Tahriri'!$A$2:$X$41,14,FALSE)</f>
        <v>0</v>
      </c>
      <c r="O29" s="84"/>
      <c r="P29" s="173" t="s">
        <v>100</v>
      </c>
      <c r="Q29" s="174"/>
      <c r="R29" s="58">
        <v>21</v>
      </c>
      <c r="S29" s="17"/>
      <c r="T29" s="17"/>
      <c r="U29" s="17"/>
      <c r="V29" s="17"/>
      <c r="W29" s="17"/>
      <c r="X29" s="17"/>
      <c r="Y29" s="17"/>
      <c r="Z29" s="17"/>
      <c r="AA29" s="17"/>
      <c r="AB29" s="17"/>
    </row>
    <row r="30" spans="2:28" ht="15.6" customHeight="1" x14ac:dyDescent="0.3">
      <c r="B30" s="32"/>
      <c r="C30" s="180"/>
      <c r="D30" s="180"/>
      <c r="E30" s="180"/>
      <c r="F30" s="180"/>
      <c r="G30" s="185" t="s">
        <v>18</v>
      </c>
      <c r="H30" s="186"/>
      <c r="I30" s="186"/>
      <c r="J30" s="186"/>
      <c r="K30" s="187"/>
      <c r="L30" s="76">
        <v>57</v>
      </c>
      <c r="M30" s="78" t="str">
        <f>VLOOKUP(N30,Sheet1!$A$1:$B$93,2)</f>
        <v xml:space="preserve"> </v>
      </c>
      <c r="N30" s="62">
        <f>VLOOKUP($U$8,'Nilai Tahriri'!$A$2:$X$41,15,FALSE)</f>
        <v>0</v>
      </c>
      <c r="O30" s="84"/>
      <c r="P30" s="173" t="s">
        <v>101</v>
      </c>
      <c r="Q30" s="174"/>
      <c r="R30" s="58">
        <v>22</v>
      </c>
      <c r="S30" s="17"/>
      <c r="T30" s="17"/>
      <c r="U30" s="17"/>
      <c r="V30" s="17"/>
      <c r="W30" s="17"/>
      <c r="X30" s="17"/>
      <c r="Y30" s="17"/>
      <c r="Z30" s="17"/>
      <c r="AA30" s="17"/>
      <c r="AB30" s="17"/>
    </row>
    <row r="31" spans="2:28" ht="15.6" customHeight="1" x14ac:dyDescent="0.3">
      <c r="B31" s="32" t="str">
        <f>VLOOKUP(C31,Sheet1!$A$1:$B$93,2)</f>
        <v xml:space="preserve"> </v>
      </c>
      <c r="C31" s="180"/>
      <c r="D31" s="180"/>
      <c r="E31" s="180"/>
      <c r="F31" s="180"/>
      <c r="G31" s="175" t="s">
        <v>19</v>
      </c>
      <c r="H31" s="173"/>
      <c r="I31" s="173"/>
      <c r="J31" s="173"/>
      <c r="K31" s="174"/>
      <c r="L31" s="73">
        <v>58</v>
      </c>
      <c r="M31" s="78" t="str">
        <f>VLOOKUP(N31,Sheet1!$A$1:$B$93,2)</f>
        <v xml:space="preserve"> </v>
      </c>
      <c r="N31" s="62"/>
      <c r="O31" s="84"/>
      <c r="P31" s="173" t="s">
        <v>102</v>
      </c>
      <c r="Q31" s="174"/>
      <c r="R31" s="58">
        <v>23</v>
      </c>
      <c r="S31" s="17"/>
      <c r="T31" s="17"/>
      <c r="U31" s="17"/>
      <c r="V31" s="17"/>
      <c r="W31" s="17"/>
      <c r="X31" s="17"/>
      <c r="Y31" s="17"/>
      <c r="Z31" s="17"/>
      <c r="AA31" s="17"/>
      <c r="AB31" s="17"/>
    </row>
    <row r="32" spans="2:28" ht="15.6" customHeight="1" x14ac:dyDescent="0.3">
      <c r="B32" s="57" t="str">
        <f>VLOOKUP(C32,Sheet1!$A$1:$B$93,2)</f>
        <v xml:space="preserve"> </v>
      </c>
      <c r="C32" s="176"/>
      <c r="D32" s="176"/>
      <c r="E32" s="176"/>
      <c r="F32" s="176"/>
      <c r="G32" s="175" t="s">
        <v>21</v>
      </c>
      <c r="H32" s="173"/>
      <c r="I32" s="173"/>
      <c r="J32" s="173"/>
      <c r="K32" s="174"/>
      <c r="L32" s="76">
        <v>59</v>
      </c>
      <c r="M32" s="78" t="str">
        <f>VLOOKUP(N32,Sheet1!$A$1:$B$93,2)</f>
        <v xml:space="preserve"> </v>
      </c>
      <c r="N32" s="62"/>
      <c r="O32" s="84"/>
      <c r="P32" s="173" t="s">
        <v>24</v>
      </c>
      <c r="Q32" s="174"/>
      <c r="R32" s="58">
        <v>24</v>
      </c>
      <c r="S32" s="17"/>
      <c r="T32" s="17"/>
      <c r="U32" s="17"/>
      <c r="V32" s="17"/>
      <c r="W32" s="17"/>
      <c r="X32" s="17"/>
      <c r="Y32" s="17"/>
      <c r="Z32" s="17"/>
      <c r="AA32" s="17"/>
      <c r="AB32" s="17"/>
    </row>
    <row r="33" spans="2:28" ht="15.6" customHeight="1" thickBot="1" x14ac:dyDescent="0.35">
      <c r="B33" s="57" t="str">
        <f>VLOOKUP(C33,Sheet1!$A$1:$B$93,2)</f>
        <v xml:space="preserve"> </v>
      </c>
      <c r="C33" s="176"/>
      <c r="D33" s="176"/>
      <c r="E33" s="176"/>
      <c r="F33" s="176"/>
      <c r="G33" s="177" t="s">
        <v>22</v>
      </c>
      <c r="H33" s="178"/>
      <c r="I33" s="178"/>
      <c r="J33" s="178"/>
      <c r="K33" s="179"/>
      <c r="L33" s="73">
        <v>60</v>
      </c>
      <c r="M33" s="78" t="str">
        <f>VLOOKUP(N33,Sheet1!$A$1:$B$93,2)</f>
        <v xml:space="preserve"> </v>
      </c>
      <c r="N33" s="62">
        <f>VLOOKUP($U$8,'Nilai Tahriri'!$A$2:$X$41,16,FALSE)</f>
        <v>0</v>
      </c>
      <c r="O33" s="84"/>
      <c r="P33" s="173" t="s">
        <v>103</v>
      </c>
      <c r="Q33" s="174"/>
      <c r="R33" s="58">
        <v>25</v>
      </c>
      <c r="S33" s="17"/>
      <c r="T33" s="17"/>
      <c r="U33" s="17"/>
      <c r="V33" s="17"/>
      <c r="W33" s="17"/>
      <c r="X33" s="17"/>
      <c r="Y33" s="17"/>
      <c r="Z33" s="17"/>
      <c r="AA33" s="17"/>
      <c r="AB33" s="17"/>
    </row>
    <row r="34" spans="2:28" ht="15.6" customHeight="1" thickBot="1" x14ac:dyDescent="0.35">
      <c r="B34" s="214">
        <f>VLOOKUP($U$8,'Nilai Syafahi'!$A$4:$W$43,19,FALSE)</f>
        <v>0</v>
      </c>
      <c r="C34" s="215"/>
      <c r="D34" s="215"/>
      <c r="E34" s="215"/>
      <c r="F34" s="215"/>
      <c r="G34" s="215"/>
      <c r="H34" s="215"/>
      <c r="I34" s="215"/>
      <c r="J34" s="215"/>
      <c r="K34" s="216" t="s">
        <v>23</v>
      </c>
      <c r="L34" s="217"/>
      <c r="M34" s="78" t="str">
        <f>VLOOKUP(N34,Sheet1!$A$1:$B$93,2)</f>
        <v xml:space="preserve"> </v>
      </c>
      <c r="N34" s="62">
        <f>VLOOKUP($U$8,'Nilai Tahriri'!$A$2:$X$41,17,FALSE)</f>
        <v>0</v>
      </c>
      <c r="O34" s="84"/>
      <c r="P34" s="173" t="s">
        <v>104</v>
      </c>
      <c r="Q34" s="174"/>
      <c r="R34" s="58">
        <v>26</v>
      </c>
      <c r="S34" s="17"/>
      <c r="T34" s="17"/>
      <c r="U34" s="17"/>
      <c r="V34" s="17"/>
      <c r="W34" s="17"/>
      <c r="X34" s="17"/>
      <c r="Y34" s="17"/>
      <c r="Z34" s="17"/>
      <c r="AA34" s="17"/>
      <c r="AB34" s="17"/>
    </row>
    <row r="35" spans="2:28" ht="17.100000000000001" customHeight="1" thickBot="1" x14ac:dyDescent="0.35">
      <c r="B35" s="228"/>
      <c r="C35" s="229"/>
      <c r="D35" s="229"/>
      <c r="E35" s="229"/>
      <c r="F35" s="229"/>
      <c r="G35" s="229"/>
      <c r="H35" s="229"/>
      <c r="I35" s="229"/>
      <c r="J35" s="229"/>
      <c r="K35" s="230"/>
      <c r="L35" s="235"/>
      <c r="M35" s="78" t="str">
        <f>VLOOKUP(N35,Sheet1!$A$1:$B$93,2)</f>
        <v xml:space="preserve"> </v>
      </c>
      <c r="N35" s="80">
        <f>VLOOKUP($U$8,'Nilai Tahriri'!$A$2:$X$41,18,FALSE)</f>
        <v>0</v>
      </c>
      <c r="O35" s="85" t="s">
        <v>121</v>
      </c>
      <c r="P35" s="173" t="s">
        <v>105</v>
      </c>
      <c r="Q35" s="174"/>
      <c r="R35" s="81">
        <v>27</v>
      </c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spans="2:28" ht="15.6" customHeight="1" thickBot="1" x14ac:dyDescent="0.35">
      <c r="B36" s="211" t="s">
        <v>27</v>
      </c>
      <c r="C36" s="212"/>
      <c r="D36" s="212"/>
      <c r="E36" s="212"/>
      <c r="F36" s="212"/>
      <c r="G36" s="212"/>
      <c r="H36" s="212"/>
      <c r="I36" s="212"/>
      <c r="J36" s="212"/>
      <c r="K36" s="213"/>
      <c r="L36" s="236"/>
      <c r="M36" s="78" t="str">
        <f>VLOOKUP(N36,Sheet1!$A$1:$B$93,2)</f>
        <v xml:space="preserve"> </v>
      </c>
      <c r="N36" s="62">
        <f>VLOOKUP($U$8,'Nilai Tahriri'!$A$2:$X$41,19,FALSE)</f>
        <v>0</v>
      </c>
      <c r="O36" s="85" t="s">
        <v>119</v>
      </c>
      <c r="P36" s="173" t="s">
        <v>106</v>
      </c>
      <c r="Q36" s="174"/>
      <c r="R36" s="58">
        <v>28</v>
      </c>
      <c r="S36" s="17"/>
      <c r="T36" s="17"/>
      <c r="U36" s="17"/>
      <c r="V36" s="17"/>
      <c r="W36" s="17"/>
      <c r="X36" s="17"/>
      <c r="Y36" s="17"/>
      <c r="Z36" s="17"/>
      <c r="AA36" s="17"/>
      <c r="AB36" s="17"/>
    </row>
    <row r="37" spans="2:28" ht="15.6" customHeight="1" x14ac:dyDescent="0.3">
      <c r="B37" s="239" t="s">
        <v>28</v>
      </c>
      <c r="C37" s="240"/>
      <c r="D37" s="240" t="s">
        <v>29</v>
      </c>
      <c r="E37" s="240"/>
      <c r="F37" s="240"/>
      <c r="G37" s="240"/>
      <c r="H37" s="240"/>
      <c r="I37" s="240"/>
      <c r="J37" s="240"/>
      <c r="K37" s="33" t="s">
        <v>30</v>
      </c>
      <c r="L37" s="236"/>
      <c r="M37" s="78" t="str">
        <f>VLOOKUP(N37,Sheet1!$A$1:$B$93,2)</f>
        <v xml:space="preserve"> </v>
      </c>
      <c r="N37" s="62">
        <f>VLOOKUP($U$8,'Nilai Tahriri'!$A$2:$X$41,20,FALSE)</f>
        <v>0</v>
      </c>
      <c r="O37" s="85" t="s">
        <v>120</v>
      </c>
      <c r="P37" s="173" t="s">
        <v>107</v>
      </c>
      <c r="Q37" s="174"/>
      <c r="R37" s="58">
        <v>29</v>
      </c>
      <c r="S37" s="17"/>
      <c r="T37" s="17"/>
      <c r="U37" s="17"/>
      <c r="V37" s="17"/>
      <c r="W37" s="17"/>
      <c r="X37" s="17"/>
      <c r="Y37" s="17"/>
      <c r="Z37" s="17"/>
      <c r="AA37" s="17"/>
      <c r="AB37" s="17"/>
    </row>
    <row r="38" spans="2:28" ht="15.6" customHeight="1" thickBot="1" x14ac:dyDescent="0.35">
      <c r="B38" s="218">
        <f>VLOOKUP($U$8,Akhlak!$A$4:$J$43,6,FALSE)</f>
        <v>0</v>
      </c>
      <c r="C38" s="219"/>
      <c r="D38" s="219">
        <f>VLOOKUP($U$8,Akhlak!$A$4:$J$43,5,FALSE)</f>
        <v>0</v>
      </c>
      <c r="E38" s="219"/>
      <c r="F38" s="219"/>
      <c r="G38" s="219"/>
      <c r="H38" s="219"/>
      <c r="I38" s="219"/>
      <c r="J38" s="219"/>
      <c r="K38" s="34">
        <f>VLOOKUP($U$8,Akhlak!$A$4:$J$43,4,FALSE)</f>
        <v>0</v>
      </c>
      <c r="L38" s="236"/>
      <c r="M38" s="78" t="str">
        <f>VLOOKUP(N38,Sheet1!$A$1:$B$93,2)</f>
        <v xml:space="preserve"> </v>
      </c>
      <c r="N38" s="62"/>
      <c r="O38" s="85" t="s">
        <v>32</v>
      </c>
      <c r="P38" s="173" t="s">
        <v>108</v>
      </c>
      <c r="Q38" s="174"/>
      <c r="R38" s="58">
        <v>30</v>
      </c>
      <c r="S38" s="17"/>
      <c r="T38" s="17"/>
      <c r="U38" s="17"/>
      <c r="V38" s="17"/>
      <c r="W38" s="17"/>
      <c r="X38" s="17"/>
      <c r="Y38" s="17"/>
      <c r="Z38" s="17"/>
      <c r="AA38" s="17"/>
      <c r="AB38" s="17"/>
    </row>
    <row r="39" spans="2:28" ht="15.6" customHeight="1" thickBot="1" x14ac:dyDescent="0.35">
      <c r="B39" s="241" t="s">
        <v>31</v>
      </c>
      <c r="C39" s="242"/>
      <c r="D39" s="242"/>
      <c r="E39" s="242"/>
      <c r="F39" s="242"/>
      <c r="G39" s="242"/>
      <c r="H39" s="242"/>
      <c r="I39" s="242"/>
      <c r="J39" s="242"/>
      <c r="K39" s="243"/>
      <c r="L39" s="236"/>
      <c r="M39" s="78" t="str">
        <f>VLOOKUP(N39,Sheet1!$A$1:$B$93,2)</f>
        <v xml:space="preserve"> </v>
      </c>
      <c r="N39" s="62">
        <f>VLOOKUP($U$8,'Nilai Tahriri'!$A$2:$X$41,21,FALSE)</f>
        <v>0</v>
      </c>
      <c r="O39" s="85" t="s">
        <v>36</v>
      </c>
      <c r="P39" s="173" t="s">
        <v>109</v>
      </c>
      <c r="Q39" s="174"/>
      <c r="R39" s="58">
        <v>31</v>
      </c>
      <c r="S39" s="17"/>
      <c r="T39" s="17"/>
      <c r="U39" s="17"/>
      <c r="V39" s="17"/>
      <c r="W39" s="17"/>
      <c r="X39" s="17"/>
      <c r="Y39" s="17"/>
      <c r="Z39" s="17"/>
      <c r="AA39" s="17"/>
      <c r="AB39" s="17"/>
    </row>
    <row r="40" spans="2:28" ht="15.6" customHeight="1" x14ac:dyDescent="0.3">
      <c r="B40" s="244" t="s">
        <v>33</v>
      </c>
      <c r="C40" s="245"/>
      <c r="D40" s="245" t="s">
        <v>34</v>
      </c>
      <c r="E40" s="245"/>
      <c r="F40" s="245"/>
      <c r="G40" s="245"/>
      <c r="H40" s="245"/>
      <c r="I40" s="245"/>
      <c r="J40" s="245"/>
      <c r="K40" s="33" t="s">
        <v>35</v>
      </c>
      <c r="L40" s="236"/>
      <c r="M40" s="78" t="str">
        <f>VLOOKUP(N40,Sheet1!$A$1:$B$93,2)</f>
        <v xml:space="preserve"> </v>
      </c>
      <c r="N40" s="62"/>
      <c r="O40" s="85" t="s">
        <v>39</v>
      </c>
      <c r="P40" s="173" t="s">
        <v>110</v>
      </c>
      <c r="Q40" s="174"/>
      <c r="R40" s="58">
        <v>32</v>
      </c>
      <c r="S40" s="17"/>
      <c r="T40" s="17"/>
      <c r="U40" s="17"/>
      <c r="V40" s="17"/>
      <c r="W40" s="17"/>
      <c r="X40" s="17"/>
      <c r="Y40" s="17"/>
      <c r="Z40" s="17"/>
      <c r="AA40" s="17"/>
      <c r="AB40" s="17"/>
    </row>
    <row r="41" spans="2:28" ht="15.6" customHeight="1" thickBot="1" x14ac:dyDescent="0.35">
      <c r="B41" s="208">
        <f>VLOOKUP($U$8,Akhlak!$A$4:$J$43,9,FALSE)</f>
        <v>0</v>
      </c>
      <c r="C41" s="209"/>
      <c r="D41" s="209">
        <f>VLOOKUP($U$8,Akhlak!$A$4:$J$43,8,FALSE)</f>
        <v>0</v>
      </c>
      <c r="E41" s="209"/>
      <c r="F41" s="209"/>
      <c r="G41" s="209"/>
      <c r="H41" s="209"/>
      <c r="I41" s="209"/>
      <c r="J41" s="209"/>
      <c r="K41" s="34">
        <f>VLOOKUP($U$8,Akhlak!$A$4:$J$43,7,FALSE)</f>
        <v>0</v>
      </c>
      <c r="L41" s="236"/>
      <c r="M41" s="78" t="str">
        <f>VLOOKUP(N41,Sheet1!$A$1:$B$93,2)</f>
        <v xml:space="preserve"> </v>
      </c>
      <c r="N41" s="62">
        <f>VLOOKUP($U$8,'Nilai Tahriri'!$A$2:$X$41,22,FALSE)</f>
        <v>0</v>
      </c>
      <c r="O41" s="85" t="s">
        <v>40</v>
      </c>
      <c r="P41" s="173" t="s">
        <v>111</v>
      </c>
      <c r="Q41" s="174"/>
      <c r="R41" s="58">
        <v>33</v>
      </c>
      <c r="S41" s="17"/>
      <c r="T41" s="17"/>
      <c r="U41" s="17"/>
      <c r="V41" s="17"/>
      <c r="W41" s="17"/>
      <c r="X41" s="17"/>
      <c r="Y41" s="17"/>
      <c r="Z41" s="17"/>
      <c r="AA41" s="17"/>
      <c r="AB41" s="17"/>
    </row>
    <row r="42" spans="2:28" ht="15.6" customHeight="1" thickBot="1" x14ac:dyDescent="0.35">
      <c r="B42" s="206" t="s">
        <v>37</v>
      </c>
      <c r="C42" s="207"/>
      <c r="D42" s="246" t="s">
        <v>38</v>
      </c>
      <c r="E42" s="246"/>
      <c r="F42" s="246"/>
      <c r="G42" s="246"/>
      <c r="H42" s="246"/>
      <c r="I42" s="246"/>
      <c r="J42" s="246"/>
      <c r="K42" s="247"/>
      <c r="L42" s="237"/>
      <c r="M42" s="78" t="str">
        <f>VLOOKUP(N42,Sheet1!$A$1:$B$93,2)</f>
        <v xml:space="preserve"> </v>
      </c>
      <c r="N42" s="62"/>
      <c r="O42" s="85" t="s">
        <v>42</v>
      </c>
      <c r="P42" s="173" t="s">
        <v>112</v>
      </c>
      <c r="Q42" s="174"/>
      <c r="R42" s="58">
        <v>34</v>
      </c>
      <c r="S42" s="17"/>
      <c r="T42" s="17"/>
      <c r="U42" s="17"/>
      <c r="V42" s="17"/>
      <c r="W42" s="17"/>
      <c r="X42" s="17"/>
      <c r="Y42" s="17"/>
      <c r="Z42" s="17"/>
      <c r="AA42" s="17"/>
      <c r="AB42" s="17"/>
    </row>
    <row r="43" spans="2:28" ht="15.6" customHeight="1" x14ac:dyDescent="0.3">
      <c r="B43" s="256">
        <f ca="1">VLOOKUP($U$8,'Nilai Syafahi'!$A$4:$W$43,22,FALSE)</f>
        <v>1</v>
      </c>
      <c r="C43" s="257"/>
      <c r="D43" s="250" t="e">
        <f>VLOOKUP($U$8,'Nilai Syafahi'!$A$4:$W$43,21,FALSE)</f>
        <v>#DIV/0!</v>
      </c>
      <c r="E43" s="251"/>
      <c r="F43" s="251"/>
      <c r="G43" s="251"/>
      <c r="H43" s="251"/>
      <c r="I43" s="251"/>
      <c r="J43" s="252"/>
      <c r="K43" s="248">
        <f>VLOOKUP($U$8,'Nilai Syafahi'!$A$4:$W$43,20,FALSE)</f>
        <v>0</v>
      </c>
      <c r="L43" s="236"/>
      <c r="M43" s="78" t="str">
        <f>VLOOKUP(N43,Sheet1!$A$1:$B$93,2)</f>
        <v xml:space="preserve"> </v>
      </c>
      <c r="N43" s="62"/>
      <c r="O43" s="85" t="s">
        <v>43</v>
      </c>
      <c r="P43" s="173" t="s">
        <v>113</v>
      </c>
      <c r="Q43" s="174"/>
      <c r="R43" s="58">
        <v>35</v>
      </c>
      <c r="S43" s="17"/>
      <c r="T43" s="17"/>
      <c r="U43" s="17"/>
      <c r="V43" s="17"/>
      <c r="W43" s="17"/>
      <c r="X43" s="17"/>
      <c r="Y43" s="17"/>
      <c r="Z43" s="17"/>
      <c r="AA43" s="17"/>
      <c r="AB43" s="17"/>
    </row>
    <row r="44" spans="2:28" ht="15.6" customHeight="1" thickBot="1" x14ac:dyDescent="0.35">
      <c r="B44" s="258"/>
      <c r="C44" s="259"/>
      <c r="D44" s="253"/>
      <c r="E44" s="254"/>
      <c r="F44" s="254"/>
      <c r="G44" s="254"/>
      <c r="H44" s="254"/>
      <c r="I44" s="254"/>
      <c r="J44" s="255"/>
      <c r="K44" s="249"/>
      <c r="L44" s="236"/>
      <c r="M44" s="78" t="str">
        <f>VLOOKUP(N44,Sheet1!$A$1:$B$93,2)</f>
        <v xml:space="preserve"> </v>
      </c>
      <c r="N44" s="62">
        <f>VLOOKUP($U$8,'Nilai Tahriri'!$A$2:$X$41,23,FALSE)</f>
        <v>0</v>
      </c>
      <c r="O44" s="85" t="s">
        <v>117</v>
      </c>
      <c r="P44" s="173" t="s">
        <v>114</v>
      </c>
      <c r="Q44" s="174"/>
      <c r="R44" s="58">
        <v>36</v>
      </c>
      <c r="S44" s="17"/>
      <c r="T44" s="17"/>
      <c r="U44" s="17"/>
      <c r="V44" s="17"/>
      <c r="W44" s="17"/>
      <c r="X44" s="17"/>
      <c r="Y44" s="17"/>
      <c r="Z44" s="17"/>
      <c r="AA44" s="17"/>
      <c r="AB44" s="17"/>
    </row>
    <row r="45" spans="2:28" ht="15.6" customHeight="1" thickBot="1" x14ac:dyDescent="0.35">
      <c r="B45" s="226" t="s">
        <v>41</v>
      </c>
      <c r="C45" s="227"/>
      <c r="D45" s="227"/>
      <c r="E45" s="227"/>
      <c r="F45" s="227"/>
      <c r="G45" s="227"/>
      <c r="H45" s="227"/>
      <c r="I45" s="227"/>
      <c r="J45" s="227"/>
      <c r="K45" s="227"/>
      <c r="L45" s="236"/>
      <c r="M45" s="78" t="str">
        <f>VLOOKUP(N45,Sheet1!$A$1:$B$93,2)</f>
        <v xml:space="preserve"> </v>
      </c>
      <c r="N45" s="62"/>
      <c r="O45" s="85" t="s">
        <v>74</v>
      </c>
      <c r="P45" s="173" t="s">
        <v>115</v>
      </c>
      <c r="Q45" s="174"/>
      <c r="R45" s="58">
        <v>37</v>
      </c>
      <c r="S45" s="17"/>
      <c r="T45" s="17"/>
      <c r="U45" s="17"/>
      <c r="V45" s="204"/>
      <c r="W45" s="204"/>
      <c r="X45" s="204"/>
      <c r="Y45" s="17"/>
      <c r="Z45" s="17"/>
      <c r="AA45" s="17"/>
      <c r="AB45" s="17"/>
    </row>
    <row r="46" spans="2:28" ht="15.6" customHeight="1" x14ac:dyDescent="0.3">
      <c r="B46" s="220" t="str">
        <f>VLOOKUP($U$8,Akhlak!$A$4:$J$43,10,FALSE)</f>
        <v xml:space="preserve"> </v>
      </c>
      <c r="C46" s="221"/>
      <c r="D46" s="221"/>
      <c r="E46" s="221"/>
      <c r="F46" s="221"/>
      <c r="G46" s="221"/>
      <c r="H46" s="221"/>
      <c r="I46" s="221"/>
      <c r="J46" s="221"/>
      <c r="K46" s="222"/>
      <c r="L46" s="236"/>
      <c r="M46" s="78" t="str">
        <f>VLOOKUP(N46,Sheet1!$A$1:$B$93,2)</f>
        <v xml:space="preserve"> </v>
      </c>
      <c r="N46" s="62"/>
      <c r="O46" s="85" t="s">
        <v>44</v>
      </c>
      <c r="P46" s="173" t="s">
        <v>116</v>
      </c>
      <c r="Q46" s="174"/>
      <c r="R46" s="58">
        <v>38</v>
      </c>
      <c r="S46" s="17"/>
      <c r="T46" s="17"/>
      <c r="U46" s="17"/>
      <c r="V46" s="17"/>
      <c r="W46" s="17"/>
      <c r="X46" s="17"/>
      <c r="Y46" s="17"/>
      <c r="Z46" s="17"/>
      <c r="AA46" s="17"/>
      <c r="AB46" s="17"/>
    </row>
    <row r="47" spans="2:28" ht="15.6" customHeight="1" thickBot="1" x14ac:dyDescent="0.35">
      <c r="B47" s="223"/>
      <c r="C47" s="224"/>
      <c r="D47" s="224"/>
      <c r="E47" s="224"/>
      <c r="F47" s="224"/>
      <c r="G47" s="224"/>
      <c r="H47" s="224"/>
      <c r="I47" s="224"/>
      <c r="J47" s="224"/>
      <c r="K47" s="225"/>
      <c r="L47" s="236"/>
      <c r="M47" s="79" t="str">
        <f>VLOOKUP(N47,Sheet1!$A$1:$B$93,2)</f>
        <v xml:space="preserve"> </v>
      </c>
      <c r="N47" s="63"/>
      <c r="O47" s="85" t="s">
        <v>118</v>
      </c>
      <c r="P47" s="173" t="s">
        <v>49</v>
      </c>
      <c r="Q47" s="174"/>
      <c r="R47" s="69">
        <v>39</v>
      </c>
      <c r="S47" s="17"/>
      <c r="T47" s="17"/>
      <c r="U47" s="17"/>
      <c r="V47" s="17"/>
      <c r="W47" s="17"/>
      <c r="X47" s="17"/>
      <c r="Y47" s="17"/>
      <c r="Z47" s="17"/>
      <c r="AA47" s="17"/>
      <c r="AB47" s="17"/>
    </row>
    <row r="48" spans="2:28" ht="18.45" customHeight="1" thickBot="1" x14ac:dyDescent="0.35">
      <c r="B48" s="199" t="e">
        <f>VLOOKUP($U$8,'Nilai Syafahi'!$A$4:$W$43,23,FALSE)</f>
        <v>#DIV/0!</v>
      </c>
      <c r="C48" s="200"/>
      <c r="D48" s="200"/>
      <c r="E48" s="200"/>
      <c r="F48" s="200"/>
      <c r="G48" s="200"/>
      <c r="H48" s="200"/>
      <c r="I48" s="200"/>
      <c r="J48" s="200"/>
      <c r="K48" s="66" t="s">
        <v>166</v>
      </c>
      <c r="L48" s="238"/>
      <c r="M48" s="201">
        <f>VLOOKUP($U$8,'Nilai Tahriri'!$A$2:$X$41,24,FALSE)</f>
        <v>0</v>
      </c>
      <c r="N48" s="202" t="e">
        <f>VLOOKUP($U$8,'Nilai Tahriri'!$A$2:$X$41,41,FALSE)</f>
        <v>#REF!</v>
      </c>
      <c r="O48" s="202" t="e">
        <f>VLOOKUP($U$8,'Nilai Tahriri'!$A$2:$X$41,41,FALSE)</f>
        <v>#REF!</v>
      </c>
      <c r="P48" s="231" t="s">
        <v>23</v>
      </c>
      <c r="Q48" s="231"/>
      <c r="R48" s="232"/>
      <c r="S48" s="17"/>
      <c r="T48" s="17"/>
      <c r="U48" s="17"/>
      <c r="V48" s="17"/>
      <c r="W48" s="17"/>
      <c r="X48" s="17"/>
      <c r="Y48" s="17"/>
      <c r="Z48" s="205"/>
      <c r="AA48" s="205"/>
      <c r="AB48" s="205"/>
    </row>
    <row r="49" spans="2:28" ht="8.25" customHeight="1" x14ac:dyDescent="0.3"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6"/>
      <c r="M49" s="37"/>
      <c r="N49" s="38"/>
      <c r="O49" s="39"/>
      <c r="P49" s="40"/>
      <c r="Q49" s="40"/>
      <c r="R49" s="40"/>
      <c r="S49" s="17"/>
      <c r="T49" s="17"/>
      <c r="U49" s="17"/>
      <c r="V49" s="17"/>
      <c r="W49" s="17"/>
      <c r="X49" s="17"/>
      <c r="Y49" s="17"/>
      <c r="Z49" s="17"/>
      <c r="AA49" s="17"/>
      <c r="AB49" s="17"/>
    </row>
    <row r="50" spans="2:28" ht="18.3" customHeight="1" x14ac:dyDescent="0.3">
      <c r="B50" s="41"/>
      <c r="C50" s="233"/>
      <c r="D50" s="233"/>
      <c r="E50" s="233"/>
      <c r="F50" s="233"/>
      <c r="G50" s="233"/>
      <c r="H50" s="233"/>
      <c r="I50" s="233"/>
      <c r="J50" s="233"/>
      <c r="K50" s="233"/>
      <c r="L50" s="42"/>
      <c r="M50" s="203" t="str">
        <f>Biodata!$C$13</f>
        <v>١٩ من محرم سنة ١٤٤٨ ه</v>
      </c>
      <c r="N50" s="203"/>
      <c r="O50" s="203"/>
      <c r="P50" s="203"/>
      <c r="Q50" s="234" t="s">
        <v>45</v>
      </c>
      <c r="R50" s="234"/>
      <c r="S50" s="17"/>
      <c r="T50" s="17"/>
      <c r="U50" s="17"/>
      <c r="V50" s="17"/>
      <c r="W50" s="17"/>
      <c r="X50" s="17"/>
      <c r="Y50" s="17"/>
      <c r="Z50" s="17"/>
      <c r="AA50" s="17"/>
      <c r="AB50" s="17"/>
    </row>
    <row r="51" spans="2:28" ht="18.3" customHeight="1" x14ac:dyDescent="0.3">
      <c r="B51" s="41"/>
      <c r="C51" s="233"/>
      <c r="D51" s="233"/>
      <c r="E51" s="233"/>
      <c r="F51" s="233"/>
      <c r="G51" s="233"/>
      <c r="H51" s="233"/>
      <c r="I51" s="233"/>
      <c r="J51" s="233"/>
      <c r="K51" s="233"/>
      <c r="L51" s="42"/>
      <c r="M51" s="203" t="str">
        <f>Biodata!$C$14</f>
        <v>٤٠ من يوليو سنة ٢٠٢٦ م</v>
      </c>
      <c r="N51" s="203"/>
      <c r="O51" s="203"/>
      <c r="P51" s="203"/>
      <c r="Q51" s="234"/>
      <c r="R51" s="234"/>
      <c r="S51" s="17"/>
      <c r="T51" s="17"/>
      <c r="U51" s="17"/>
      <c r="V51" s="17"/>
      <c r="W51" s="17"/>
      <c r="X51" s="17"/>
      <c r="Y51" s="17"/>
      <c r="Z51" s="17"/>
      <c r="AA51" s="17"/>
      <c r="AB51" s="17"/>
    </row>
    <row r="52" spans="2:28" ht="18.3" customHeight="1" x14ac:dyDescent="0.3">
      <c r="B52" s="41"/>
      <c r="C52" s="43"/>
      <c r="D52" s="43"/>
      <c r="E52" s="43"/>
      <c r="F52" s="43"/>
      <c r="G52" s="43"/>
      <c r="H52" s="43"/>
      <c r="I52" s="43"/>
      <c r="J52" s="43"/>
      <c r="K52" s="43"/>
      <c r="L52" s="44"/>
      <c r="M52" s="43"/>
      <c r="N52" s="45"/>
      <c r="O52" s="43"/>
      <c r="P52" s="43"/>
      <c r="Q52" s="43" t="s">
        <v>46</v>
      </c>
      <c r="R52" s="43"/>
      <c r="S52" s="17"/>
      <c r="T52" s="17"/>
      <c r="U52" s="17"/>
      <c r="V52" s="17"/>
      <c r="W52" s="17"/>
      <c r="X52" s="17"/>
      <c r="Y52" s="17"/>
      <c r="Z52" s="17"/>
      <c r="AA52" s="17"/>
      <c r="AB52" s="17"/>
    </row>
    <row r="53" spans="2:28" ht="18.3" customHeight="1" x14ac:dyDescent="0.3">
      <c r="B53" s="195" t="s">
        <v>47</v>
      </c>
      <c r="C53" s="195"/>
      <c r="D53" s="195"/>
      <c r="E53" s="195"/>
      <c r="F53" s="195"/>
      <c r="G53" s="195"/>
      <c r="H53" s="195"/>
      <c r="I53" s="195"/>
      <c r="J53" s="195"/>
      <c r="K53" s="195"/>
      <c r="L53" s="42"/>
      <c r="M53" s="41"/>
      <c r="N53" s="46"/>
      <c r="O53" s="194" t="s">
        <v>48</v>
      </c>
      <c r="P53" s="194"/>
      <c r="Q53" s="194"/>
      <c r="R53" s="41"/>
      <c r="S53" s="17"/>
      <c r="T53" s="17"/>
      <c r="U53" s="17"/>
      <c r="V53" s="17"/>
      <c r="W53" s="17"/>
      <c r="X53" s="17"/>
      <c r="Y53" s="17"/>
      <c r="Z53" s="17"/>
      <c r="AA53" s="17"/>
      <c r="AB53" s="17"/>
    </row>
    <row r="54" spans="2:28" ht="18.3" customHeight="1" x14ac:dyDescent="0.3">
      <c r="B54" s="47"/>
      <c r="C54" s="47"/>
      <c r="D54" s="47"/>
      <c r="E54" s="47"/>
      <c r="F54" s="47"/>
      <c r="G54" s="47"/>
      <c r="H54" s="47"/>
      <c r="I54" s="47"/>
      <c r="J54" s="47"/>
      <c r="K54" s="266" t="s">
        <v>143</v>
      </c>
      <c r="L54" s="266"/>
      <c r="M54" s="266"/>
      <c r="N54" s="266"/>
      <c r="O54" s="266"/>
      <c r="P54" s="42"/>
      <c r="Q54" s="42"/>
      <c r="R54" s="41"/>
      <c r="S54" s="17"/>
      <c r="T54" s="17"/>
      <c r="U54" s="17"/>
      <c r="V54" s="17"/>
      <c r="W54" s="17"/>
      <c r="X54" s="17"/>
      <c r="Y54" s="17"/>
      <c r="Z54" s="17"/>
      <c r="AA54" s="17"/>
      <c r="AB54" s="17"/>
    </row>
    <row r="55" spans="2:28" ht="18.3" customHeight="1" x14ac:dyDescent="0.3">
      <c r="B55" s="47"/>
      <c r="C55" s="47"/>
      <c r="D55" s="47"/>
      <c r="E55" s="47"/>
      <c r="F55" s="47"/>
      <c r="G55" s="47"/>
      <c r="H55" s="47"/>
      <c r="I55" s="47"/>
      <c r="J55" s="47"/>
      <c r="K55" s="47"/>
      <c r="O55" s="42"/>
      <c r="P55" s="42"/>
      <c r="Q55" s="42"/>
      <c r="R55" s="41"/>
      <c r="S55" s="17"/>
      <c r="T55" s="17"/>
      <c r="U55" s="17"/>
      <c r="V55" s="17"/>
      <c r="W55" s="17"/>
      <c r="X55" s="17"/>
      <c r="Y55" s="17"/>
      <c r="Z55" s="17"/>
      <c r="AA55" s="17"/>
      <c r="AB55" s="17"/>
    </row>
    <row r="56" spans="2:28" ht="18.3" customHeight="1" x14ac:dyDescent="0.3"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42"/>
      <c r="M56" s="41"/>
      <c r="N56" s="46"/>
      <c r="O56" s="196">
        <f>Biodata!$C$19</f>
        <v>0</v>
      </c>
      <c r="P56" s="196"/>
      <c r="Q56" s="196"/>
      <c r="R56" s="41"/>
      <c r="S56" s="17"/>
      <c r="T56" s="17"/>
      <c r="U56" s="17"/>
      <c r="V56" s="17"/>
      <c r="W56" s="17"/>
      <c r="X56" s="17"/>
      <c r="Y56" s="17"/>
      <c r="Z56" s="17"/>
      <c r="AA56" s="17"/>
      <c r="AB56" s="17"/>
    </row>
    <row r="57" spans="2:28" ht="18.3" customHeight="1" x14ac:dyDescent="0.3"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2"/>
      <c r="M57" s="41"/>
      <c r="N57" s="46"/>
      <c r="O57" s="48"/>
      <c r="P57" s="48"/>
      <c r="Q57" s="48"/>
      <c r="R57" s="41"/>
      <c r="S57" s="17"/>
      <c r="T57" s="17"/>
      <c r="U57" s="17"/>
      <c r="V57" s="17"/>
      <c r="W57" s="17"/>
      <c r="X57" s="17"/>
      <c r="Y57" s="17"/>
      <c r="Z57" s="17"/>
      <c r="AA57" s="17"/>
      <c r="AB57" s="17"/>
    </row>
    <row r="58" spans="2:28" ht="18.3" customHeight="1" x14ac:dyDescent="0.3">
      <c r="B58" s="41"/>
      <c r="C58" s="49"/>
      <c r="D58" s="49"/>
      <c r="E58" s="49"/>
      <c r="F58" s="49"/>
      <c r="G58" s="49"/>
      <c r="H58" s="49"/>
      <c r="I58" s="49"/>
      <c r="J58" s="49"/>
      <c r="K58" s="193" t="str">
        <f>Biodata!$C$16</f>
        <v>الأستاذ الحاج أحمد مهيمن الماجستير</v>
      </c>
      <c r="L58" s="193"/>
      <c r="M58" s="193"/>
      <c r="N58" s="193"/>
      <c r="O58" s="193"/>
      <c r="P58" s="49"/>
      <c r="Q58" s="49"/>
      <c r="R58" s="49"/>
      <c r="S58" s="17"/>
      <c r="T58" s="17"/>
      <c r="U58" s="17"/>
      <c r="V58" s="17"/>
      <c r="W58" s="17"/>
      <c r="X58" s="17"/>
      <c r="Y58" s="17"/>
      <c r="Z58" s="17"/>
      <c r="AA58" s="17"/>
      <c r="AB58" s="17"/>
    </row>
    <row r="59" spans="2:28" ht="18.3" hidden="1" customHeight="1" x14ac:dyDescent="0.3">
      <c r="B59" s="50"/>
      <c r="C59" s="50"/>
      <c r="D59" s="50"/>
      <c r="E59" s="50"/>
      <c r="F59" s="50"/>
      <c r="G59" s="50"/>
      <c r="H59" s="50"/>
      <c r="I59" s="50"/>
      <c r="J59" s="50"/>
      <c r="L59" s="50"/>
      <c r="M59" s="50"/>
      <c r="N59" s="50"/>
      <c r="O59" s="50"/>
      <c r="P59" s="50"/>
      <c r="Q59" s="50"/>
      <c r="R59" s="50"/>
      <c r="S59" s="17"/>
      <c r="T59" s="17"/>
      <c r="U59" s="17"/>
      <c r="V59" s="17"/>
      <c r="W59" s="17"/>
      <c r="X59" s="17"/>
      <c r="Y59" s="17"/>
      <c r="Z59" s="17"/>
      <c r="AA59" s="17"/>
      <c r="AB59" s="17"/>
    </row>
    <row r="60" spans="2:28" ht="15.6" hidden="1" x14ac:dyDescent="0.3"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6"/>
      <c r="M60" s="25"/>
      <c r="N60" s="27"/>
      <c r="O60" s="25"/>
      <c r="P60" s="25"/>
      <c r="Q60" s="25"/>
      <c r="R60" s="25"/>
      <c r="S60" s="17"/>
      <c r="T60" s="17"/>
      <c r="U60" s="17"/>
      <c r="V60" s="17"/>
      <c r="W60" s="17"/>
      <c r="X60" s="17"/>
      <c r="Y60" s="17"/>
      <c r="Z60" s="17"/>
      <c r="AA60" s="17"/>
      <c r="AB60" s="17"/>
    </row>
    <row r="61" spans="2:28" hidden="1" x14ac:dyDescent="0.3"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24"/>
      <c r="M61" s="17"/>
      <c r="N61" s="19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</row>
  </sheetData>
  <sheetProtection algorithmName="SHA-512" hashValue="4ZdHgG765DGGP56b//HARv9Hx9PqFN+PNXp1W+tvJ2shJ/vfDwoBlhz3ZjTNtYVXPo1IAwaPGXRN6M9Y2qJW6w==" saltValue="14cPHxTUxA05EGdf36XN2A==" spinCount="100000" sheet="1"/>
  <mergeCells count="146">
    <mergeCell ref="B1:L2"/>
    <mergeCell ref="P38:Q38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P39:Q39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M51:P51"/>
    <mergeCell ref="C19:F19"/>
    <mergeCell ref="C20:F20"/>
    <mergeCell ref="C24:F24"/>
    <mergeCell ref="C25:F25"/>
    <mergeCell ref="G20:K20"/>
    <mergeCell ref="C15:F15"/>
    <mergeCell ref="G15:J15"/>
    <mergeCell ref="C12:F12"/>
    <mergeCell ref="G12:J12"/>
    <mergeCell ref="C13:F13"/>
    <mergeCell ref="G13:J13"/>
    <mergeCell ref="G24:K24"/>
    <mergeCell ref="C23:F23"/>
    <mergeCell ref="G23:K23"/>
    <mergeCell ref="G17:K17"/>
    <mergeCell ref="G26:K26"/>
    <mergeCell ref="G25:K25"/>
    <mergeCell ref="C33:F33"/>
    <mergeCell ref="G31:K31"/>
    <mergeCell ref="G32:K32"/>
    <mergeCell ref="G33:K33"/>
    <mergeCell ref="C27:F27"/>
    <mergeCell ref="G28:K28"/>
    <mergeCell ref="G27:J27"/>
    <mergeCell ref="B29:L29"/>
    <mergeCell ref="C30:F30"/>
    <mergeCell ref="G30:K30"/>
    <mergeCell ref="K3:K4"/>
    <mergeCell ref="R3:R4"/>
    <mergeCell ref="O3:Q4"/>
    <mergeCell ref="M3:N4"/>
    <mergeCell ref="B3:C3"/>
    <mergeCell ref="B4:C4"/>
    <mergeCell ref="D3:J4"/>
    <mergeCell ref="C14:F14"/>
    <mergeCell ref="G14:J14"/>
    <mergeCell ref="P12:Q12"/>
    <mergeCell ref="P13:Q13"/>
  </mergeCells>
  <pageMargins left="7.95717592592593E-2" right="4.3402777777777797E-2" top="0.15220700152207001" bottom="0.17857142857142858" header="0.3" footer="0.3"/>
  <pageSetup paperSize="14" orientation="portrait" horizontalDpi="4294967293" r:id="rId1"/>
  <headerFooter>
    <oddHeader xml:space="preserve">&amp;C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30480</xdr:colOff>
                    <xdr:row>6</xdr:row>
                    <xdr:rowOff>0</xdr:rowOff>
                  </from>
                  <to>
                    <xdr:col>21</xdr:col>
                    <xdr:colOff>601980</xdr:colOff>
                    <xdr:row>7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45720</xdr:colOff>
                    <xdr:row>6</xdr:row>
                    <xdr:rowOff>7620</xdr:rowOff>
                  </from>
                  <to>
                    <xdr:col>24</xdr:col>
                    <xdr:colOff>144780</xdr:colOff>
                    <xdr:row>7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7620</xdr:rowOff>
                  </from>
                  <to>
                    <xdr:col>24</xdr:col>
                    <xdr:colOff>160020</xdr:colOff>
                    <xdr:row>10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45720</xdr:rowOff>
                  </from>
                  <to>
                    <xdr:col>24</xdr:col>
                    <xdr:colOff>160020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30480</xdr:colOff>
                    <xdr:row>14</xdr:row>
                    <xdr:rowOff>7620</xdr:rowOff>
                  </from>
                  <to>
                    <xdr:col>21</xdr:col>
                    <xdr:colOff>579120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807720</xdr:colOff>
                    <xdr:row>14</xdr:row>
                    <xdr:rowOff>7620</xdr:rowOff>
                  </from>
                  <to>
                    <xdr:col>24</xdr:col>
                    <xdr:colOff>152400</xdr:colOff>
                    <xdr:row>16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G51"/>
  <sheetViews>
    <sheetView view="pageLayout" zoomScaleNormal="100" workbookViewId="0">
      <selection activeCell="B6" sqref="B6"/>
    </sheetView>
  </sheetViews>
  <sheetFormatPr defaultRowHeight="14.4" x14ac:dyDescent="0.3"/>
  <cols>
    <col min="1" max="1" width="5.21875" customWidth="1"/>
    <col min="2" max="2" width="30.5546875" style="111" customWidth="1"/>
    <col min="4" max="4" width="11.21875" bestFit="1" customWidth="1"/>
    <col min="5" max="5" width="13.88671875" style="5" bestFit="1" customWidth="1"/>
    <col min="6" max="6" width="9.109375" style="5" bestFit="1" customWidth="1"/>
    <col min="7" max="7" width="10.6640625" bestFit="1" customWidth="1"/>
  </cols>
  <sheetData>
    <row r="1" spans="1:7" ht="17.399999999999999" x14ac:dyDescent="0.3">
      <c r="A1" s="281" t="s">
        <v>155</v>
      </c>
      <c r="B1" s="281"/>
      <c r="C1" s="281"/>
      <c r="D1" s="281"/>
      <c r="E1" s="281"/>
      <c r="F1" s="281"/>
      <c r="G1" s="281"/>
    </row>
    <row r="2" spans="1:7" ht="6" customHeight="1" x14ac:dyDescent="0.3">
      <c r="A2" s="87"/>
      <c r="B2" s="109"/>
      <c r="C2" s="87"/>
      <c r="D2" s="87"/>
      <c r="E2" s="87"/>
      <c r="F2" s="87"/>
      <c r="G2" s="87"/>
    </row>
    <row r="3" spans="1:7" ht="17.399999999999999" x14ac:dyDescent="0.3">
      <c r="A3" s="282" t="str">
        <f>Biodata!C4</f>
        <v>الأوّل أ للبنين</v>
      </c>
      <c r="B3" s="282"/>
      <c r="C3" s="282"/>
      <c r="D3" s="282"/>
      <c r="E3" s="282"/>
      <c r="F3" s="282"/>
      <c r="G3" s="282"/>
    </row>
    <row r="5" spans="1:7" ht="22.05" customHeight="1" x14ac:dyDescent="0.3">
      <c r="A5" s="108" t="s">
        <v>60</v>
      </c>
      <c r="B5" s="108" t="s">
        <v>150</v>
      </c>
      <c r="C5" s="108" t="s">
        <v>50</v>
      </c>
      <c r="D5" s="108" t="s">
        <v>61</v>
      </c>
      <c r="E5" s="108" t="s">
        <v>153</v>
      </c>
      <c r="F5" s="108" t="s">
        <v>154</v>
      </c>
      <c r="G5" s="108" t="s">
        <v>152</v>
      </c>
    </row>
    <row r="6" spans="1:7" ht="18" customHeight="1" x14ac:dyDescent="0.3">
      <c r="A6" s="7">
        <v>1</v>
      </c>
      <c r="B6" s="110" t="str">
        <f>'Data Siswa'!B2</f>
        <v>AGIS NAZIULLAH</v>
      </c>
      <c r="C6" s="7" t="str">
        <f>'Data Siswa'!C2</f>
        <v>001</v>
      </c>
      <c r="D6" s="9">
        <f>'Nilai Syafahi'!T4</f>
        <v>0</v>
      </c>
      <c r="E6" s="8" t="e">
        <f>'Nilai Syafahi'!U4</f>
        <v>#DIV/0!</v>
      </c>
      <c r="F6" s="6">
        <f ca="1">'Nilai Syafahi'!V4</f>
        <v>1</v>
      </c>
      <c r="G6" s="6" t="e">
        <f>'Nilai Syafahi'!W4</f>
        <v>#DIV/0!</v>
      </c>
    </row>
    <row r="7" spans="1:7" ht="18" customHeight="1" x14ac:dyDescent="0.3">
      <c r="A7" s="7">
        <v>2</v>
      </c>
      <c r="B7" s="110" t="str">
        <f>'Data Siswa'!B3</f>
        <v>ARKAN RIZKI RAMADHAN</v>
      </c>
      <c r="C7" s="7" t="str">
        <f>'Data Siswa'!C3</f>
        <v>002</v>
      </c>
      <c r="D7" s="9">
        <f>'Nilai Syafahi'!T5</f>
        <v>0</v>
      </c>
      <c r="E7" s="8" t="e">
        <f>'Nilai Syafahi'!U5</f>
        <v>#DIV/0!</v>
      </c>
      <c r="F7" s="6">
        <f ca="1">'Nilai Syafahi'!V5</f>
        <v>1</v>
      </c>
      <c r="G7" s="6" t="e">
        <f>'Nilai Syafahi'!W5</f>
        <v>#DIV/0!</v>
      </c>
    </row>
    <row r="8" spans="1:7" ht="18" customHeight="1" x14ac:dyDescent="0.3">
      <c r="A8" s="7">
        <v>3</v>
      </c>
      <c r="B8" s="110" t="str">
        <f>'Data Siswa'!B4</f>
        <v>ERFAN ADI PUTRA</v>
      </c>
      <c r="C8" s="7" t="str">
        <f>'Data Siswa'!C4</f>
        <v>003</v>
      </c>
      <c r="D8" s="9">
        <f>'Nilai Syafahi'!T6</f>
        <v>0</v>
      </c>
      <c r="E8" s="8" t="e">
        <f>'Nilai Syafahi'!U6</f>
        <v>#DIV/0!</v>
      </c>
      <c r="F8" s="6">
        <f ca="1">'Nilai Syafahi'!V6</f>
        <v>1</v>
      </c>
      <c r="G8" s="6" t="e">
        <f>'Nilai Syafahi'!W6</f>
        <v>#DIV/0!</v>
      </c>
    </row>
    <row r="9" spans="1:7" ht="18" customHeight="1" x14ac:dyDescent="0.3">
      <c r="A9" s="7">
        <v>4</v>
      </c>
      <c r="B9" s="110" t="str">
        <f>'Data Siswa'!B5</f>
        <v>FAIREL ATHARIZZ CALIEF</v>
      </c>
      <c r="C9" s="7" t="str">
        <f>'Data Siswa'!C5</f>
        <v>004</v>
      </c>
      <c r="D9" s="9">
        <f>'Nilai Syafahi'!T7</f>
        <v>0</v>
      </c>
      <c r="E9" s="8" t="e">
        <f>'Nilai Syafahi'!U7</f>
        <v>#DIV/0!</v>
      </c>
      <c r="F9" s="6">
        <f ca="1">'Nilai Syafahi'!V7</f>
        <v>1</v>
      </c>
      <c r="G9" s="6" t="e">
        <f>'Nilai Syafahi'!W7</f>
        <v>#DIV/0!</v>
      </c>
    </row>
    <row r="10" spans="1:7" ht="18" customHeight="1" x14ac:dyDescent="0.3">
      <c r="A10" s="7">
        <v>5</v>
      </c>
      <c r="B10" s="110" t="str">
        <f>'Data Siswa'!B6</f>
        <v>FIRMAN NUR FEBRIAN</v>
      </c>
      <c r="C10" s="7" t="str">
        <f>'Data Siswa'!C6</f>
        <v>005</v>
      </c>
      <c r="D10" s="9">
        <f>'Nilai Syafahi'!T8</f>
        <v>0</v>
      </c>
      <c r="E10" s="8" t="e">
        <f>'Nilai Syafahi'!U8</f>
        <v>#DIV/0!</v>
      </c>
      <c r="F10" s="6">
        <f ca="1">'Nilai Syafahi'!V8</f>
        <v>1</v>
      </c>
      <c r="G10" s="6" t="e">
        <f>'Nilai Syafahi'!W8</f>
        <v>#DIV/0!</v>
      </c>
    </row>
    <row r="11" spans="1:7" ht="18" customHeight="1" x14ac:dyDescent="0.3">
      <c r="A11" s="7">
        <v>6</v>
      </c>
      <c r="B11" s="110" t="str">
        <f>'Data Siswa'!B7</f>
        <v>HAFIS ADITYA AZHAR</v>
      </c>
      <c r="C11" s="7" t="str">
        <f>'Data Siswa'!C7</f>
        <v>006</v>
      </c>
      <c r="D11" s="9">
        <f>'Nilai Syafahi'!T9</f>
        <v>0</v>
      </c>
      <c r="E11" s="8" t="e">
        <f>'Nilai Syafahi'!U9</f>
        <v>#DIV/0!</v>
      </c>
      <c r="F11" s="6">
        <f ca="1">'Nilai Syafahi'!V9</f>
        <v>1</v>
      </c>
      <c r="G11" s="6" t="e">
        <f>'Nilai Syafahi'!W9</f>
        <v>#DIV/0!</v>
      </c>
    </row>
    <row r="12" spans="1:7" ht="18" customHeight="1" x14ac:dyDescent="0.3">
      <c r="A12" s="7">
        <v>7</v>
      </c>
      <c r="B12" s="110" t="str">
        <f>'Data Siswa'!B8</f>
        <v>HANIF DWI TRIANA</v>
      </c>
      <c r="C12" s="7" t="str">
        <f>'Data Siswa'!C8</f>
        <v>007</v>
      </c>
      <c r="D12" s="9">
        <f>'Nilai Syafahi'!T10</f>
        <v>0</v>
      </c>
      <c r="E12" s="8" t="e">
        <f>'Nilai Syafahi'!U10</f>
        <v>#DIV/0!</v>
      </c>
      <c r="F12" s="6">
        <f ca="1">'Nilai Syafahi'!V10</f>
        <v>1</v>
      </c>
      <c r="G12" s="6" t="e">
        <f>'Nilai Syafahi'!W10</f>
        <v>#DIV/0!</v>
      </c>
    </row>
    <row r="13" spans="1:7" ht="18" customHeight="1" x14ac:dyDescent="0.3">
      <c r="A13" s="7">
        <v>8</v>
      </c>
      <c r="B13" s="110" t="str">
        <f>'Data Siswa'!B9</f>
        <v>MUHAMMAD AGIL AL GIFFARI</v>
      </c>
      <c r="C13" s="7" t="str">
        <f>'Data Siswa'!C9</f>
        <v>008</v>
      </c>
      <c r="D13" s="9">
        <f>'Nilai Syafahi'!T11</f>
        <v>0</v>
      </c>
      <c r="E13" s="8" t="e">
        <f>'Nilai Syafahi'!U11</f>
        <v>#DIV/0!</v>
      </c>
      <c r="F13" s="6">
        <f ca="1">'Nilai Syafahi'!V11</f>
        <v>1</v>
      </c>
      <c r="G13" s="6" t="e">
        <f>'Nilai Syafahi'!W11</f>
        <v>#DIV/0!</v>
      </c>
    </row>
    <row r="14" spans="1:7" ht="18" customHeight="1" x14ac:dyDescent="0.3">
      <c r="A14" s="7">
        <v>9</v>
      </c>
      <c r="B14" s="110" t="str">
        <f>'Data Siswa'!B10</f>
        <v>MUHAMMAD FATHIR SYAHRULLAH</v>
      </c>
      <c r="C14" s="7" t="str">
        <f>'Data Siswa'!C10</f>
        <v>009</v>
      </c>
      <c r="D14" s="9">
        <f>'Nilai Syafahi'!T12</f>
        <v>0</v>
      </c>
      <c r="E14" s="8" t="e">
        <f>'Nilai Syafahi'!U12</f>
        <v>#DIV/0!</v>
      </c>
      <c r="F14" s="6">
        <f ca="1">'Nilai Syafahi'!V12</f>
        <v>1</v>
      </c>
      <c r="G14" s="6" t="e">
        <f>'Nilai Syafahi'!W12</f>
        <v>#DIV/0!</v>
      </c>
    </row>
    <row r="15" spans="1:7" ht="18" customHeight="1" x14ac:dyDescent="0.3">
      <c r="A15" s="7">
        <v>10</v>
      </c>
      <c r="B15" s="110" t="str">
        <f>'Data Siswa'!B11</f>
        <v>MUHAMMAD NIZAM EL-FATH</v>
      </c>
      <c r="C15" s="7" t="str">
        <f>'Data Siswa'!C11</f>
        <v>010</v>
      </c>
      <c r="D15" s="9">
        <f>'Nilai Syafahi'!T13</f>
        <v>0</v>
      </c>
      <c r="E15" s="8" t="e">
        <f>'Nilai Syafahi'!U13</f>
        <v>#DIV/0!</v>
      </c>
      <c r="F15" s="6">
        <f ca="1">'Nilai Syafahi'!V13</f>
        <v>1</v>
      </c>
      <c r="G15" s="6" t="e">
        <f>'Nilai Syafahi'!W13</f>
        <v>#DIV/0!</v>
      </c>
    </row>
    <row r="16" spans="1:7" ht="18" customHeight="1" x14ac:dyDescent="0.3">
      <c r="A16" s="7">
        <v>11</v>
      </c>
      <c r="B16" s="110" t="str">
        <f>'Data Siswa'!B12</f>
        <v>MUHAMMAD RHAFHA KHALIFI</v>
      </c>
      <c r="C16" s="7" t="str">
        <f>'Data Siswa'!C12</f>
        <v>011</v>
      </c>
      <c r="D16" s="9">
        <f>'Nilai Syafahi'!T14</f>
        <v>0</v>
      </c>
      <c r="E16" s="8" t="e">
        <f>'Nilai Syafahi'!U14</f>
        <v>#DIV/0!</v>
      </c>
      <c r="F16" s="6">
        <f ca="1">'Nilai Syafahi'!V14</f>
        <v>1</v>
      </c>
      <c r="G16" s="6" t="e">
        <f>'Nilai Syafahi'!W14</f>
        <v>#DIV/0!</v>
      </c>
    </row>
    <row r="17" spans="1:7" ht="18" customHeight="1" x14ac:dyDescent="0.3">
      <c r="A17" s="7">
        <v>12</v>
      </c>
      <c r="B17" s="110" t="str">
        <f>'Data Siswa'!B13</f>
        <v>MUHAMMAD TAJUL ARIFIN</v>
      </c>
      <c r="C17" s="7" t="str">
        <f>'Data Siswa'!C13</f>
        <v>012</v>
      </c>
      <c r="D17" s="9">
        <f>'Nilai Syafahi'!T15</f>
        <v>0</v>
      </c>
      <c r="E17" s="8" t="e">
        <f>'Nilai Syafahi'!U15</f>
        <v>#DIV/0!</v>
      </c>
      <c r="F17" s="6">
        <f ca="1">'Nilai Syafahi'!V15</f>
        <v>1</v>
      </c>
      <c r="G17" s="6" t="e">
        <f>'Nilai Syafahi'!W15</f>
        <v>#DIV/0!</v>
      </c>
    </row>
    <row r="18" spans="1:7" ht="18" customHeight="1" x14ac:dyDescent="0.3">
      <c r="A18" s="7">
        <v>13</v>
      </c>
      <c r="B18" s="110" t="str">
        <f>'Data Siswa'!B14</f>
        <v>NOUVAL NUR RAFSAN JAANI</v>
      </c>
      <c r="C18" s="7" t="str">
        <f>'Data Siswa'!C14</f>
        <v>013</v>
      </c>
      <c r="D18" s="9">
        <f>'Nilai Syafahi'!T16</f>
        <v>0</v>
      </c>
      <c r="E18" s="8" t="e">
        <f>'Nilai Syafahi'!U16</f>
        <v>#DIV/0!</v>
      </c>
      <c r="F18" s="6">
        <f ca="1">'Nilai Syafahi'!V16</f>
        <v>1</v>
      </c>
      <c r="G18" s="6" t="e">
        <f>'Nilai Syafahi'!W16</f>
        <v>#DIV/0!</v>
      </c>
    </row>
    <row r="19" spans="1:7" ht="18" customHeight="1" x14ac:dyDescent="0.3">
      <c r="A19" s="7">
        <v>14</v>
      </c>
      <c r="B19" s="110" t="str">
        <f>'Data Siswa'!B15</f>
        <v>NAUFAL  MUMTAZ ADZ-DZAKY</v>
      </c>
      <c r="C19" s="7" t="str">
        <f>'Data Siswa'!C15</f>
        <v>014</v>
      </c>
      <c r="D19" s="9">
        <f>'Nilai Syafahi'!T17</f>
        <v>0</v>
      </c>
      <c r="E19" s="8" t="e">
        <f>'Nilai Syafahi'!U17</f>
        <v>#DIV/0!</v>
      </c>
      <c r="F19" s="6">
        <f ca="1">'Nilai Syafahi'!V17</f>
        <v>1</v>
      </c>
      <c r="G19" s="6" t="e">
        <f>'Nilai Syafahi'!W17</f>
        <v>#DIV/0!</v>
      </c>
    </row>
    <row r="20" spans="1:7" ht="18" customHeight="1" x14ac:dyDescent="0.3">
      <c r="A20" s="7">
        <v>15</v>
      </c>
      <c r="B20" s="110" t="str">
        <f>'Data Siswa'!B16</f>
        <v>RAFASYAH ADITYA PRATAMA</v>
      </c>
      <c r="C20" s="7" t="str">
        <f>'Data Siswa'!C16</f>
        <v>015</v>
      </c>
      <c r="D20" s="9">
        <f>'Nilai Syafahi'!T18</f>
        <v>0</v>
      </c>
      <c r="E20" s="8" t="e">
        <f>'Nilai Syafahi'!U18</f>
        <v>#DIV/0!</v>
      </c>
      <c r="F20" s="6">
        <f ca="1">'Nilai Syafahi'!V18</f>
        <v>1</v>
      </c>
      <c r="G20" s="6" t="e">
        <f>'Nilai Syafahi'!W18</f>
        <v>#DIV/0!</v>
      </c>
    </row>
    <row r="21" spans="1:7" ht="18" customHeight="1" x14ac:dyDescent="0.3">
      <c r="A21" s="7">
        <v>16</v>
      </c>
      <c r="B21" s="110" t="str">
        <f>'Data Siswa'!B17</f>
        <v>USAID AMRI RAFSANJANI</v>
      </c>
      <c r="C21" s="7" t="str">
        <f>'Data Siswa'!C17</f>
        <v>016</v>
      </c>
      <c r="D21" s="9">
        <f>'Nilai Syafahi'!T19</f>
        <v>0</v>
      </c>
      <c r="E21" s="8" t="e">
        <f>'Nilai Syafahi'!U19</f>
        <v>#DIV/0!</v>
      </c>
      <c r="F21" s="6">
        <f ca="1">'Nilai Syafahi'!V19</f>
        <v>1</v>
      </c>
      <c r="G21" s="6" t="e">
        <f>'Nilai Syafahi'!W19</f>
        <v>#DIV/0!</v>
      </c>
    </row>
    <row r="22" spans="1:7" ht="18" customHeight="1" x14ac:dyDescent="0.3">
      <c r="A22" s="7">
        <v>17</v>
      </c>
      <c r="B22" s="110" t="str">
        <f>'Data Siswa'!B18</f>
        <v>YUNDA PARIZ</v>
      </c>
      <c r="C22" s="7" t="str">
        <f>'Data Siswa'!C18</f>
        <v>017</v>
      </c>
      <c r="D22" s="9">
        <f>'Nilai Syafahi'!T20</f>
        <v>0</v>
      </c>
      <c r="E22" s="8" t="e">
        <f>'Nilai Syafahi'!U20</f>
        <v>#DIV/0!</v>
      </c>
      <c r="F22" s="6">
        <f ca="1">'Nilai Syafahi'!V20</f>
        <v>1</v>
      </c>
      <c r="G22" s="6" t="e">
        <f>'Nilai Syafahi'!W20</f>
        <v>#DIV/0!</v>
      </c>
    </row>
    <row r="23" spans="1:7" ht="18" customHeight="1" x14ac:dyDescent="0.3">
      <c r="A23" s="7">
        <v>18</v>
      </c>
      <c r="B23" s="110" t="str">
        <f>'Data Siswa'!B19</f>
        <v>YUSUF MARADIKA PRATAMA</v>
      </c>
      <c r="C23" s="7" t="str">
        <f>'Data Siswa'!C19</f>
        <v>018</v>
      </c>
      <c r="D23" s="9">
        <f>'Nilai Syafahi'!T21</f>
        <v>0</v>
      </c>
      <c r="E23" s="8" t="e">
        <f>'Nilai Syafahi'!U21</f>
        <v>#DIV/0!</v>
      </c>
      <c r="F23" s="6">
        <f ca="1">'Nilai Syafahi'!V21</f>
        <v>1</v>
      </c>
      <c r="G23" s="6" t="e">
        <f>'Nilai Syafahi'!W21</f>
        <v>#DIV/0!</v>
      </c>
    </row>
    <row r="24" spans="1:7" ht="18" customHeight="1" x14ac:dyDescent="0.3">
      <c r="A24" s="7">
        <v>19</v>
      </c>
      <c r="B24" s="110">
        <f>'Data Siswa'!B20</f>
        <v>0</v>
      </c>
      <c r="C24" s="7">
        <f>'Data Siswa'!C20</f>
        <v>0</v>
      </c>
      <c r="D24" s="9">
        <f>'Nilai Syafahi'!T22</f>
        <v>0</v>
      </c>
      <c r="E24" s="8" t="e">
        <f>'Nilai Syafahi'!U22</f>
        <v>#DIV/0!</v>
      </c>
      <c r="F24" s="6">
        <f ca="1">'Nilai Syafahi'!V22</f>
        <v>1</v>
      </c>
      <c r="G24" s="6" t="e">
        <f>'Nilai Syafahi'!W22</f>
        <v>#DIV/0!</v>
      </c>
    </row>
    <row r="25" spans="1:7" ht="18" customHeight="1" x14ac:dyDescent="0.3">
      <c r="A25" s="7">
        <v>20</v>
      </c>
      <c r="B25" s="110">
        <f>'Data Siswa'!B21</f>
        <v>0</v>
      </c>
      <c r="C25" s="7">
        <f>'Data Siswa'!C21</f>
        <v>0</v>
      </c>
      <c r="D25" s="9">
        <f>'Nilai Syafahi'!T23</f>
        <v>0</v>
      </c>
      <c r="E25" s="8" t="e">
        <f>'Nilai Syafahi'!U23</f>
        <v>#DIV/0!</v>
      </c>
      <c r="F25" s="6">
        <f ca="1">'Nilai Syafahi'!V23</f>
        <v>1</v>
      </c>
      <c r="G25" s="6" t="e">
        <f>'Nilai Syafahi'!W23</f>
        <v>#DIV/0!</v>
      </c>
    </row>
    <row r="26" spans="1:7" ht="18" customHeight="1" x14ac:dyDescent="0.3">
      <c r="A26" s="7">
        <v>21</v>
      </c>
      <c r="B26" s="110">
        <f>'Data Siswa'!B22</f>
        <v>0</v>
      </c>
      <c r="C26" s="7">
        <f>'Data Siswa'!C22</f>
        <v>0</v>
      </c>
      <c r="D26" s="9">
        <f>'Nilai Syafahi'!T24</f>
        <v>0</v>
      </c>
      <c r="E26" s="8" t="e">
        <f>'Nilai Syafahi'!U24</f>
        <v>#DIV/0!</v>
      </c>
      <c r="F26" s="6">
        <f ca="1">'Nilai Syafahi'!V24</f>
        <v>1</v>
      </c>
      <c r="G26" s="6" t="e">
        <f>'Nilai Syafahi'!W24</f>
        <v>#DIV/0!</v>
      </c>
    </row>
    <row r="27" spans="1:7" ht="18" customHeight="1" x14ac:dyDescent="0.3">
      <c r="A27" s="7">
        <v>22</v>
      </c>
      <c r="B27" s="110">
        <f>'Data Siswa'!B23</f>
        <v>0</v>
      </c>
      <c r="C27" s="7">
        <f>'Data Siswa'!C23</f>
        <v>0</v>
      </c>
      <c r="D27" s="9">
        <f>'Nilai Syafahi'!T25</f>
        <v>0</v>
      </c>
      <c r="E27" s="8" t="e">
        <f>'Nilai Syafahi'!U25</f>
        <v>#DIV/0!</v>
      </c>
      <c r="F27" s="6">
        <f ca="1">'Nilai Syafahi'!V25</f>
        <v>1</v>
      </c>
      <c r="G27" s="6" t="e">
        <f>'Nilai Syafahi'!W25</f>
        <v>#DIV/0!</v>
      </c>
    </row>
    <row r="28" spans="1:7" ht="18" customHeight="1" x14ac:dyDescent="0.3">
      <c r="A28" s="7">
        <v>23</v>
      </c>
      <c r="B28" s="110">
        <f>'Data Siswa'!B24</f>
        <v>0</v>
      </c>
      <c r="C28" s="7">
        <f>'Data Siswa'!C24</f>
        <v>0</v>
      </c>
      <c r="D28" s="9">
        <f>'Nilai Syafahi'!T26</f>
        <v>0</v>
      </c>
      <c r="E28" s="8" t="e">
        <f>'Nilai Syafahi'!U26</f>
        <v>#DIV/0!</v>
      </c>
      <c r="F28" s="6">
        <f ca="1">'Nilai Syafahi'!V26</f>
        <v>1</v>
      </c>
      <c r="G28" s="6" t="e">
        <f>'Nilai Syafahi'!W26</f>
        <v>#DIV/0!</v>
      </c>
    </row>
    <row r="29" spans="1:7" ht="18" customHeight="1" x14ac:dyDescent="0.3">
      <c r="A29" s="7">
        <v>24</v>
      </c>
      <c r="B29" s="110">
        <f>'Data Siswa'!B25</f>
        <v>0</v>
      </c>
      <c r="C29" s="7">
        <f>'Data Siswa'!C25</f>
        <v>0</v>
      </c>
      <c r="D29" s="9">
        <f>'Nilai Syafahi'!T27</f>
        <v>0</v>
      </c>
      <c r="E29" s="8" t="e">
        <f>'Nilai Syafahi'!U27</f>
        <v>#DIV/0!</v>
      </c>
      <c r="F29" s="6">
        <f ca="1">'Nilai Syafahi'!V27</f>
        <v>1</v>
      </c>
      <c r="G29" s="6" t="e">
        <f>'Nilai Syafahi'!W27</f>
        <v>#DIV/0!</v>
      </c>
    </row>
    <row r="30" spans="1:7" ht="18" customHeight="1" x14ac:dyDescent="0.3">
      <c r="A30" s="7">
        <v>25</v>
      </c>
      <c r="B30" s="110">
        <f>'Data Siswa'!B26</f>
        <v>0</v>
      </c>
      <c r="C30" s="7">
        <f>'Data Siswa'!C26</f>
        <v>0</v>
      </c>
      <c r="D30" s="9">
        <f>'Nilai Syafahi'!T28</f>
        <v>0</v>
      </c>
      <c r="E30" s="8" t="e">
        <f>'Nilai Syafahi'!U28</f>
        <v>#DIV/0!</v>
      </c>
      <c r="F30" s="6">
        <f ca="1">'Nilai Syafahi'!V28</f>
        <v>1</v>
      </c>
      <c r="G30" s="6" t="e">
        <f>'Nilai Syafahi'!W28</f>
        <v>#DIV/0!</v>
      </c>
    </row>
    <row r="31" spans="1:7" ht="18" customHeight="1" x14ac:dyDescent="0.3">
      <c r="A31" s="7">
        <v>26</v>
      </c>
      <c r="B31" s="110">
        <f>'Data Siswa'!B27</f>
        <v>0</v>
      </c>
      <c r="C31" s="7">
        <f>'Data Siswa'!C27</f>
        <v>0</v>
      </c>
      <c r="D31" s="9">
        <f>'Nilai Syafahi'!T29</f>
        <v>0</v>
      </c>
      <c r="E31" s="8" t="e">
        <f>'Nilai Syafahi'!U29</f>
        <v>#DIV/0!</v>
      </c>
      <c r="F31" s="6">
        <f ca="1">'Nilai Syafahi'!V29</f>
        <v>1</v>
      </c>
      <c r="G31" s="6" t="e">
        <f>'Nilai Syafahi'!W29</f>
        <v>#DIV/0!</v>
      </c>
    </row>
    <row r="32" spans="1:7" ht="18" customHeight="1" x14ac:dyDescent="0.3">
      <c r="A32" s="7">
        <v>27</v>
      </c>
      <c r="B32" s="110">
        <f>'Data Siswa'!B28</f>
        <v>0</v>
      </c>
      <c r="C32" s="7">
        <f>'Data Siswa'!C28</f>
        <v>0</v>
      </c>
      <c r="D32" s="9">
        <f>'Nilai Syafahi'!T30</f>
        <v>0</v>
      </c>
      <c r="E32" s="8" t="e">
        <f>'Nilai Syafahi'!U30</f>
        <v>#DIV/0!</v>
      </c>
      <c r="F32" s="6">
        <f ca="1">'Nilai Syafahi'!V30</f>
        <v>1</v>
      </c>
      <c r="G32" s="6" t="e">
        <f>'Nilai Syafahi'!W30</f>
        <v>#DIV/0!</v>
      </c>
    </row>
    <row r="33" spans="1:7" ht="18" customHeight="1" x14ac:dyDescent="0.3">
      <c r="A33" s="7">
        <v>28</v>
      </c>
      <c r="B33" s="110">
        <f>'Data Siswa'!B29</f>
        <v>0</v>
      </c>
      <c r="C33" s="7">
        <f>'Data Siswa'!C29</f>
        <v>0</v>
      </c>
      <c r="D33" s="9">
        <f>'Nilai Syafahi'!T31</f>
        <v>0</v>
      </c>
      <c r="E33" s="8" t="e">
        <f>'Nilai Syafahi'!U31</f>
        <v>#DIV/0!</v>
      </c>
      <c r="F33" s="6">
        <f ca="1">'Nilai Syafahi'!V31</f>
        <v>1</v>
      </c>
      <c r="G33" s="6" t="e">
        <f>'Nilai Syafahi'!W31</f>
        <v>#DIV/0!</v>
      </c>
    </row>
    <row r="34" spans="1:7" ht="18" customHeight="1" x14ac:dyDescent="0.3">
      <c r="A34" s="7">
        <v>29</v>
      </c>
      <c r="B34" s="110">
        <f>'Data Siswa'!B30</f>
        <v>0</v>
      </c>
      <c r="C34" s="7">
        <f>'Data Siswa'!C30</f>
        <v>0</v>
      </c>
      <c r="D34" s="9">
        <f>'Nilai Syafahi'!T32</f>
        <v>0</v>
      </c>
      <c r="E34" s="8" t="e">
        <f>'Nilai Syafahi'!U32</f>
        <v>#DIV/0!</v>
      </c>
      <c r="F34" s="6">
        <f ca="1">'Nilai Syafahi'!V32</f>
        <v>1</v>
      </c>
      <c r="G34" s="6" t="e">
        <f>'Nilai Syafahi'!W32</f>
        <v>#DIV/0!</v>
      </c>
    </row>
    <row r="35" spans="1:7" ht="18" customHeight="1" x14ac:dyDescent="0.3">
      <c r="A35" s="7">
        <v>30</v>
      </c>
      <c r="B35" s="110">
        <f>'Data Siswa'!B31</f>
        <v>0</v>
      </c>
      <c r="C35" s="7">
        <f>'Data Siswa'!C31</f>
        <v>0</v>
      </c>
      <c r="D35" s="9">
        <f>'Nilai Syafahi'!T33</f>
        <v>0</v>
      </c>
      <c r="E35" s="8" t="e">
        <f>'Nilai Syafahi'!U33</f>
        <v>#DIV/0!</v>
      </c>
      <c r="F35" s="6">
        <f ca="1">'Nilai Syafahi'!V33</f>
        <v>1</v>
      </c>
      <c r="G35" s="6" t="e">
        <f>'Nilai Syafahi'!W33</f>
        <v>#DIV/0!</v>
      </c>
    </row>
    <row r="36" spans="1:7" ht="18" customHeight="1" x14ac:dyDescent="0.3">
      <c r="A36" s="7">
        <v>31</v>
      </c>
      <c r="B36" s="110">
        <f>'Data Siswa'!B32</f>
        <v>0</v>
      </c>
      <c r="C36" s="7">
        <f>'Data Siswa'!C32</f>
        <v>0</v>
      </c>
      <c r="D36" s="9">
        <f>'Nilai Syafahi'!T34</f>
        <v>0</v>
      </c>
      <c r="E36" s="8" t="e">
        <f>'Nilai Syafahi'!U34</f>
        <v>#DIV/0!</v>
      </c>
      <c r="F36" s="6">
        <f ca="1">'Nilai Syafahi'!V34</f>
        <v>1</v>
      </c>
      <c r="G36" s="6" t="e">
        <f>'Nilai Syafahi'!W34</f>
        <v>#DIV/0!</v>
      </c>
    </row>
    <row r="37" spans="1:7" ht="18" customHeight="1" x14ac:dyDescent="0.3">
      <c r="A37" s="7">
        <v>32</v>
      </c>
      <c r="B37" s="110">
        <f>'Data Siswa'!B33</f>
        <v>0</v>
      </c>
      <c r="C37" s="7">
        <f>'Data Siswa'!C33</f>
        <v>0</v>
      </c>
      <c r="D37" s="9">
        <f>'Nilai Syafahi'!T35</f>
        <v>0</v>
      </c>
      <c r="E37" s="8" t="e">
        <f>'Nilai Syafahi'!U35</f>
        <v>#DIV/0!</v>
      </c>
      <c r="F37" s="6">
        <f ca="1">'Nilai Syafahi'!V35</f>
        <v>1</v>
      </c>
      <c r="G37" s="6" t="e">
        <f>'Nilai Syafahi'!W35</f>
        <v>#DIV/0!</v>
      </c>
    </row>
    <row r="38" spans="1:7" ht="18" customHeight="1" x14ac:dyDescent="0.3">
      <c r="A38" s="7">
        <v>33</v>
      </c>
      <c r="B38" s="110">
        <f>'Data Siswa'!B34</f>
        <v>0</v>
      </c>
      <c r="C38" s="7">
        <f>'Data Siswa'!C34</f>
        <v>0</v>
      </c>
      <c r="D38" s="9">
        <f>'Nilai Syafahi'!T36</f>
        <v>0</v>
      </c>
      <c r="E38" s="8" t="e">
        <f>'Nilai Syafahi'!U36</f>
        <v>#DIV/0!</v>
      </c>
      <c r="F38" s="6">
        <f ca="1">'Nilai Syafahi'!V36</f>
        <v>1</v>
      </c>
      <c r="G38" s="6" t="e">
        <f>'Nilai Syafahi'!W36</f>
        <v>#DIV/0!</v>
      </c>
    </row>
    <row r="39" spans="1:7" ht="18" customHeight="1" x14ac:dyDescent="0.3">
      <c r="A39" s="7">
        <v>34</v>
      </c>
      <c r="B39" s="110">
        <f>'Data Siswa'!B35</f>
        <v>0</v>
      </c>
      <c r="C39" s="7">
        <f>'Data Siswa'!C35</f>
        <v>0</v>
      </c>
      <c r="D39" s="9">
        <f>'Nilai Syafahi'!T37</f>
        <v>0</v>
      </c>
      <c r="E39" s="8" t="e">
        <f>'Nilai Syafahi'!U37</f>
        <v>#DIV/0!</v>
      </c>
      <c r="F39" s="6">
        <f ca="1">'Nilai Syafahi'!V37</f>
        <v>1</v>
      </c>
      <c r="G39" s="6" t="e">
        <f>'Nilai Syafahi'!W37</f>
        <v>#DIV/0!</v>
      </c>
    </row>
    <row r="40" spans="1:7" ht="18" customHeight="1" x14ac:dyDescent="0.3">
      <c r="A40" s="7">
        <v>35</v>
      </c>
      <c r="B40" s="110">
        <f>'Data Siswa'!B36</f>
        <v>0</v>
      </c>
      <c r="C40" s="7">
        <f>'Data Siswa'!C36</f>
        <v>0</v>
      </c>
      <c r="D40" s="9">
        <f>'Nilai Syafahi'!T38</f>
        <v>0</v>
      </c>
      <c r="E40" s="8" t="e">
        <f>'Nilai Syafahi'!U38</f>
        <v>#DIV/0!</v>
      </c>
      <c r="F40" s="6">
        <f ca="1">'Nilai Syafahi'!V38</f>
        <v>1</v>
      </c>
      <c r="G40" s="6" t="e">
        <f>'Nilai Syafahi'!W38</f>
        <v>#DIV/0!</v>
      </c>
    </row>
    <row r="41" spans="1:7" ht="18" customHeight="1" x14ac:dyDescent="0.3">
      <c r="A41" s="7">
        <v>36</v>
      </c>
      <c r="B41" s="110">
        <f>'Data Siswa'!B37</f>
        <v>0</v>
      </c>
      <c r="C41" s="7">
        <f>'Data Siswa'!C37</f>
        <v>0</v>
      </c>
      <c r="D41" s="9">
        <f>'Nilai Syafahi'!T39</f>
        <v>0</v>
      </c>
      <c r="E41" s="8" t="e">
        <f>'Nilai Syafahi'!U39</f>
        <v>#DIV/0!</v>
      </c>
      <c r="F41" s="6">
        <f ca="1">'Nilai Syafahi'!V39</f>
        <v>1</v>
      </c>
      <c r="G41" s="6" t="e">
        <f>'Nilai Syafahi'!W39</f>
        <v>#DIV/0!</v>
      </c>
    </row>
    <row r="42" spans="1:7" ht="18" customHeight="1" x14ac:dyDescent="0.3">
      <c r="A42" s="7">
        <v>37</v>
      </c>
      <c r="B42" s="110">
        <f>'Data Siswa'!B38</f>
        <v>0</v>
      </c>
      <c r="C42" s="7">
        <f>'Data Siswa'!C38</f>
        <v>0</v>
      </c>
      <c r="D42" s="9">
        <f>'Nilai Syafahi'!T40</f>
        <v>0</v>
      </c>
      <c r="E42" s="8" t="e">
        <f>'Nilai Syafahi'!U40</f>
        <v>#DIV/0!</v>
      </c>
      <c r="F42" s="6">
        <f ca="1">'Nilai Syafahi'!V40</f>
        <v>1</v>
      </c>
      <c r="G42" s="6" t="e">
        <f>'Nilai Syafahi'!W40</f>
        <v>#DIV/0!</v>
      </c>
    </row>
    <row r="43" spans="1:7" ht="18" customHeight="1" x14ac:dyDescent="0.3">
      <c r="A43" s="7">
        <v>38</v>
      </c>
      <c r="B43" s="110">
        <f>'Data Siswa'!B39</f>
        <v>0</v>
      </c>
      <c r="C43" s="7">
        <f>'Data Siswa'!C39</f>
        <v>0</v>
      </c>
      <c r="D43" s="9">
        <f>'Nilai Syafahi'!T41</f>
        <v>0</v>
      </c>
      <c r="E43" s="8" t="e">
        <f>'Nilai Syafahi'!U41</f>
        <v>#DIV/0!</v>
      </c>
      <c r="F43" s="6">
        <f ca="1">'Nilai Syafahi'!V41</f>
        <v>1</v>
      </c>
      <c r="G43" s="6" t="e">
        <f>'Nilai Syafahi'!W41</f>
        <v>#DIV/0!</v>
      </c>
    </row>
    <row r="44" spans="1:7" ht="18" customHeight="1" x14ac:dyDescent="0.3">
      <c r="A44" s="7">
        <v>39</v>
      </c>
      <c r="B44" s="110">
        <f>'Data Siswa'!B40</f>
        <v>0</v>
      </c>
      <c r="C44" s="7">
        <f>'Data Siswa'!C40</f>
        <v>0</v>
      </c>
      <c r="D44" s="9">
        <f>'Nilai Syafahi'!T42</f>
        <v>0</v>
      </c>
      <c r="E44" s="8" t="e">
        <f>'Nilai Syafahi'!U42</f>
        <v>#DIV/0!</v>
      </c>
      <c r="F44" s="6">
        <f ca="1">'Nilai Syafahi'!V42</f>
        <v>1</v>
      </c>
      <c r="G44" s="6" t="e">
        <f>'Nilai Syafahi'!W42</f>
        <v>#DIV/0!</v>
      </c>
    </row>
    <row r="45" spans="1:7" ht="18" customHeight="1" x14ac:dyDescent="0.3">
      <c r="A45" s="7">
        <v>40</v>
      </c>
      <c r="B45" s="110">
        <f>'Data Siswa'!B41</f>
        <v>0</v>
      </c>
      <c r="C45" s="7">
        <f>'Data Siswa'!C41</f>
        <v>0</v>
      </c>
      <c r="D45" s="9">
        <f>'Nilai Syafahi'!T43</f>
        <v>0</v>
      </c>
      <c r="E45" s="8" t="e">
        <f>'Nilai Syafahi'!U43</f>
        <v>#DIV/0!</v>
      </c>
      <c r="F45" s="6">
        <f ca="1">'Nilai Syafahi'!V43</f>
        <v>1</v>
      </c>
      <c r="G45" s="6" t="e">
        <f>'Nilai Syafahi'!W43</f>
        <v>#DIV/0!</v>
      </c>
    </row>
    <row r="47" spans="1:7" ht="18" x14ac:dyDescent="0.35">
      <c r="D47" s="112"/>
      <c r="E47" s="283" t="s">
        <v>145</v>
      </c>
      <c r="F47" s="283"/>
      <c r="G47" s="283"/>
    </row>
    <row r="48" spans="1:7" ht="18" x14ac:dyDescent="0.35">
      <c r="D48" s="112"/>
      <c r="E48" s="113"/>
      <c r="F48" s="113"/>
    </row>
    <row r="49" spans="4:7" ht="18" x14ac:dyDescent="0.35">
      <c r="D49" s="112"/>
      <c r="E49" s="113"/>
      <c r="F49" s="113"/>
    </row>
    <row r="50" spans="4:7" ht="18" x14ac:dyDescent="0.35">
      <c r="D50" s="112"/>
      <c r="E50" s="280">
        <f>Biodata!C19</f>
        <v>0</v>
      </c>
      <c r="F50" s="280"/>
      <c r="G50" s="280"/>
    </row>
    <row r="51" spans="4:7" ht="14.55" customHeight="1" x14ac:dyDescent="0.3"/>
  </sheetData>
  <autoFilter ref="B5:G45" xr:uid="{00000000-0001-0000-0700-000000000000}"/>
  <mergeCells count="4">
    <mergeCell ref="E50:G50"/>
    <mergeCell ref="A1:G1"/>
    <mergeCell ref="A3:G3"/>
    <mergeCell ref="E47:G47"/>
  </mergeCells>
  <pageMargins left="0.7" right="0.7" top="0.31179138321995498" bottom="0.23958333333333301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4" x14ac:dyDescent="0.3"/>
  <cols>
    <col min="2" max="2" width="27.6640625" customWidth="1"/>
  </cols>
  <sheetData>
    <row r="1" spans="1:2" x14ac:dyDescent="0.3">
      <c r="A1" s="2"/>
      <c r="B1" s="2"/>
    </row>
    <row r="2" spans="1:2" x14ac:dyDescent="0.3">
      <c r="A2" s="4">
        <v>0</v>
      </c>
      <c r="B2" s="2" t="s">
        <v>79</v>
      </c>
    </row>
    <row r="3" spans="1:2" x14ac:dyDescent="0.3">
      <c r="A3" s="4">
        <v>1</v>
      </c>
      <c r="B3" s="2" t="s">
        <v>252</v>
      </c>
    </row>
    <row r="4" spans="1:2" x14ac:dyDescent="0.3">
      <c r="A4" s="4">
        <v>1.1000000000000001</v>
      </c>
      <c r="B4" s="2" t="s">
        <v>253</v>
      </c>
    </row>
    <row r="5" spans="1:2" x14ac:dyDescent="0.3">
      <c r="A5" s="4">
        <v>1.2</v>
      </c>
      <c r="B5" s="2" t="s">
        <v>261</v>
      </c>
    </row>
    <row r="6" spans="1:2" x14ac:dyDescent="0.3">
      <c r="A6" s="4">
        <v>1.3</v>
      </c>
      <c r="B6" s="2" t="s">
        <v>254</v>
      </c>
    </row>
    <row r="7" spans="1:2" x14ac:dyDescent="0.3">
      <c r="A7" s="4">
        <v>1.4</v>
      </c>
      <c r="B7" s="2" t="s">
        <v>255</v>
      </c>
    </row>
    <row r="8" spans="1:2" x14ac:dyDescent="0.3">
      <c r="A8" s="4">
        <v>1.5</v>
      </c>
      <c r="B8" s="2" t="s">
        <v>256</v>
      </c>
    </row>
    <row r="9" spans="1:2" x14ac:dyDescent="0.3">
      <c r="A9" s="4">
        <v>1.6</v>
      </c>
      <c r="B9" s="2" t="s">
        <v>257</v>
      </c>
    </row>
    <row r="10" spans="1:2" x14ac:dyDescent="0.3">
      <c r="A10" s="4">
        <v>1.7</v>
      </c>
      <c r="B10" s="2" t="s">
        <v>258</v>
      </c>
    </row>
    <row r="11" spans="1:2" x14ac:dyDescent="0.3">
      <c r="A11" s="4">
        <v>1.8</v>
      </c>
      <c r="B11" s="2" t="s">
        <v>259</v>
      </c>
    </row>
    <row r="12" spans="1:2" x14ac:dyDescent="0.3">
      <c r="A12" s="4">
        <v>1.9</v>
      </c>
      <c r="B12" s="2" t="s">
        <v>260</v>
      </c>
    </row>
    <row r="13" spans="1:2" x14ac:dyDescent="0.3">
      <c r="A13" s="4">
        <v>2</v>
      </c>
      <c r="B13" s="2" t="s">
        <v>167</v>
      </c>
    </row>
    <row r="14" spans="1:2" x14ac:dyDescent="0.3">
      <c r="A14" s="4">
        <v>2.1</v>
      </c>
      <c r="B14" s="2" t="s">
        <v>168</v>
      </c>
    </row>
    <row r="15" spans="1:2" x14ac:dyDescent="0.3">
      <c r="A15" s="4">
        <v>2.2000000000000002</v>
      </c>
      <c r="B15" s="2" t="s">
        <v>169</v>
      </c>
    </row>
    <row r="16" spans="1:2" x14ac:dyDescent="0.3">
      <c r="A16" s="4">
        <v>2.2999999999999998</v>
      </c>
      <c r="B16" s="2" t="s">
        <v>170</v>
      </c>
    </row>
    <row r="17" spans="1:2" x14ac:dyDescent="0.3">
      <c r="A17" s="4">
        <v>2.4</v>
      </c>
      <c r="B17" s="2" t="s">
        <v>171</v>
      </c>
    </row>
    <row r="18" spans="1:2" x14ac:dyDescent="0.3">
      <c r="A18" s="4">
        <v>2.5</v>
      </c>
      <c r="B18" s="2" t="s">
        <v>172</v>
      </c>
    </row>
    <row r="19" spans="1:2" x14ac:dyDescent="0.3">
      <c r="A19" s="4">
        <v>2.6</v>
      </c>
      <c r="B19" s="2" t="s">
        <v>173</v>
      </c>
    </row>
    <row r="20" spans="1:2" x14ac:dyDescent="0.3">
      <c r="A20" s="4">
        <v>2.7</v>
      </c>
      <c r="B20" s="2" t="s">
        <v>174</v>
      </c>
    </row>
    <row r="21" spans="1:2" x14ac:dyDescent="0.3">
      <c r="A21" s="4">
        <v>2.8</v>
      </c>
      <c r="B21" s="2" t="s">
        <v>175</v>
      </c>
    </row>
    <row r="22" spans="1:2" x14ac:dyDescent="0.3">
      <c r="A22" s="4">
        <v>2.9</v>
      </c>
      <c r="B22" s="2" t="s">
        <v>176</v>
      </c>
    </row>
    <row r="23" spans="1:2" x14ac:dyDescent="0.3">
      <c r="A23" s="4">
        <v>3</v>
      </c>
      <c r="B23" s="2" t="s">
        <v>177</v>
      </c>
    </row>
    <row r="24" spans="1:2" x14ac:dyDescent="0.3">
      <c r="A24" s="4">
        <v>3.1</v>
      </c>
      <c r="B24" s="2" t="s">
        <v>178</v>
      </c>
    </row>
    <row r="25" spans="1:2" x14ac:dyDescent="0.3">
      <c r="A25" s="4">
        <v>3.2</v>
      </c>
      <c r="B25" s="2" t="s">
        <v>179</v>
      </c>
    </row>
    <row r="26" spans="1:2" x14ac:dyDescent="0.3">
      <c r="A26" s="4">
        <v>3.3</v>
      </c>
      <c r="B26" s="2" t="s">
        <v>180</v>
      </c>
    </row>
    <row r="27" spans="1:2" x14ac:dyDescent="0.3">
      <c r="A27" s="4">
        <v>3.4</v>
      </c>
      <c r="B27" s="2" t="s">
        <v>181</v>
      </c>
    </row>
    <row r="28" spans="1:2" x14ac:dyDescent="0.3">
      <c r="A28" s="4">
        <v>3.5</v>
      </c>
      <c r="B28" s="2" t="s">
        <v>182</v>
      </c>
    </row>
    <row r="29" spans="1:2" x14ac:dyDescent="0.3">
      <c r="A29" s="4">
        <v>3.6</v>
      </c>
      <c r="B29" s="2" t="s">
        <v>183</v>
      </c>
    </row>
    <row r="30" spans="1:2" x14ac:dyDescent="0.3">
      <c r="A30" s="4">
        <v>3.7</v>
      </c>
      <c r="B30" s="2" t="s">
        <v>184</v>
      </c>
    </row>
    <row r="31" spans="1:2" x14ac:dyDescent="0.3">
      <c r="A31" s="4">
        <v>3.8</v>
      </c>
      <c r="B31" s="2" t="s">
        <v>185</v>
      </c>
    </row>
    <row r="32" spans="1:2" x14ac:dyDescent="0.3">
      <c r="A32" s="4">
        <v>3.9</v>
      </c>
      <c r="B32" s="2" t="s">
        <v>186</v>
      </c>
    </row>
    <row r="33" spans="1:2" x14ac:dyDescent="0.3">
      <c r="A33" s="4">
        <v>4</v>
      </c>
      <c r="B33" s="2" t="s">
        <v>187</v>
      </c>
    </row>
    <row r="34" spans="1:2" x14ac:dyDescent="0.3">
      <c r="A34" s="4">
        <v>4.0999999999999996</v>
      </c>
      <c r="B34" s="2" t="s">
        <v>188</v>
      </c>
    </row>
    <row r="35" spans="1:2" x14ac:dyDescent="0.3">
      <c r="A35" s="4">
        <v>4.2</v>
      </c>
      <c r="B35" s="2" t="s">
        <v>189</v>
      </c>
    </row>
    <row r="36" spans="1:2" x14ac:dyDescent="0.3">
      <c r="A36" s="4">
        <v>4.3</v>
      </c>
      <c r="B36" s="2" t="s">
        <v>190</v>
      </c>
    </row>
    <row r="37" spans="1:2" x14ac:dyDescent="0.3">
      <c r="A37" s="4">
        <v>4.4000000000000004</v>
      </c>
      <c r="B37" s="2" t="s">
        <v>191</v>
      </c>
    </row>
    <row r="38" spans="1:2" x14ac:dyDescent="0.3">
      <c r="A38" s="4">
        <v>4.5</v>
      </c>
      <c r="B38" s="2" t="s">
        <v>192</v>
      </c>
    </row>
    <row r="39" spans="1:2" x14ac:dyDescent="0.3">
      <c r="A39" s="4">
        <v>4.5999999999999996</v>
      </c>
      <c r="B39" s="2" t="s">
        <v>193</v>
      </c>
    </row>
    <row r="40" spans="1:2" x14ac:dyDescent="0.3">
      <c r="A40" s="4">
        <v>4.7</v>
      </c>
      <c r="B40" s="2" t="s">
        <v>194</v>
      </c>
    </row>
    <row r="41" spans="1:2" x14ac:dyDescent="0.3">
      <c r="A41" s="4">
        <v>4.8</v>
      </c>
      <c r="B41" s="2" t="s">
        <v>195</v>
      </c>
    </row>
    <row r="42" spans="1:2" x14ac:dyDescent="0.3">
      <c r="A42" s="4">
        <v>4.9000000000000004</v>
      </c>
      <c r="B42" s="2" t="s">
        <v>196</v>
      </c>
    </row>
    <row r="43" spans="1:2" x14ac:dyDescent="0.3">
      <c r="A43" s="4">
        <v>5</v>
      </c>
      <c r="B43" s="2" t="s">
        <v>197</v>
      </c>
    </row>
    <row r="44" spans="1:2" x14ac:dyDescent="0.3">
      <c r="A44" s="4">
        <v>5.0999999999999996</v>
      </c>
      <c r="B44" s="2" t="s">
        <v>198</v>
      </c>
    </row>
    <row r="45" spans="1:2" x14ac:dyDescent="0.3">
      <c r="A45" s="4">
        <v>5.2</v>
      </c>
      <c r="B45" s="2" t="s">
        <v>199</v>
      </c>
    </row>
    <row r="46" spans="1:2" x14ac:dyDescent="0.3">
      <c r="A46" s="4">
        <v>5.3</v>
      </c>
      <c r="B46" s="2" t="s">
        <v>200</v>
      </c>
    </row>
    <row r="47" spans="1:2" x14ac:dyDescent="0.3">
      <c r="A47" s="4">
        <v>5.4</v>
      </c>
      <c r="B47" s="2" t="s">
        <v>201</v>
      </c>
    </row>
    <row r="48" spans="1:2" x14ac:dyDescent="0.3">
      <c r="A48" s="4">
        <v>5.5</v>
      </c>
      <c r="B48" s="2" t="s">
        <v>202</v>
      </c>
    </row>
    <row r="49" spans="1:2" x14ac:dyDescent="0.3">
      <c r="A49" s="4">
        <v>5.6</v>
      </c>
      <c r="B49" s="2" t="s">
        <v>203</v>
      </c>
    </row>
    <row r="50" spans="1:2" x14ac:dyDescent="0.3">
      <c r="A50" s="4">
        <v>5.7</v>
      </c>
      <c r="B50" s="2" t="s">
        <v>204</v>
      </c>
    </row>
    <row r="51" spans="1:2" x14ac:dyDescent="0.3">
      <c r="A51" s="4">
        <v>5.8</v>
      </c>
      <c r="B51" s="2" t="s">
        <v>205</v>
      </c>
    </row>
    <row r="52" spans="1:2" x14ac:dyDescent="0.3">
      <c r="A52" s="4">
        <v>5.9</v>
      </c>
      <c r="B52" s="2" t="s">
        <v>206</v>
      </c>
    </row>
    <row r="53" spans="1:2" x14ac:dyDescent="0.3">
      <c r="A53" s="4">
        <v>6</v>
      </c>
      <c r="B53" s="2" t="s">
        <v>207</v>
      </c>
    </row>
    <row r="54" spans="1:2" x14ac:dyDescent="0.3">
      <c r="A54" s="4">
        <v>6.1</v>
      </c>
      <c r="B54" s="2" t="s">
        <v>208</v>
      </c>
    </row>
    <row r="55" spans="1:2" x14ac:dyDescent="0.3">
      <c r="A55" s="4">
        <v>6.2</v>
      </c>
      <c r="B55" s="2" t="s">
        <v>209</v>
      </c>
    </row>
    <row r="56" spans="1:2" x14ac:dyDescent="0.3">
      <c r="A56" s="4">
        <v>6.3</v>
      </c>
      <c r="B56" s="2" t="s">
        <v>210</v>
      </c>
    </row>
    <row r="57" spans="1:2" x14ac:dyDescent="0.3">
      <c r="A57" s="4">
        <v>6.4</v>
      </c>
      <c r="B57" s="2" t="s">
        <v>211</v>
      </c>
    </row>
    <row r="58" spans="1:2" x14ac:dyDescent="0.3">
      <c r="A58" s="4">
        <v>6.5</v>
      </c>
      <c r="B58" s="2" t="s">
        <v>212</v>
      </c>
    </row>
    <row r="59" spans="1:2" x14ac:dyDescent="0.3">
      <c r="A59" s="4">
        <v>6.6</v>
      </c>
      <c r="B59" s="2" t="s">
        <v>213</v>
      </c>
    </row>
    <row r="60" spans="1:2" x14ac:dyDescent="0.3">
      <c r="A60" s="4">
        <v>6.7</v>
      </c>
      <c r="B60" s="2" t="s">
        <v>214</v>
      </c>
    </row>
    <row r="61" spans="1:2" x14ac:dyDescent="0.3">
      <c r="A61" s="4">
        <v>6.8</v>
      </c>
      <c r="B61" s="2" t="s">
        <v>215</v>
      </c>
    </row>
    <row r="62" spans="1:2" x14ac:dyDescent="0.3">
      <c r="A62" s="4">
        <v>6.9</v>
      </c>
      <c r="B62" s="2" t="s">
        <v>216</v>
      </c>
    </row>
    <row r="63" spans="1:2" x14ac:dyDescent="0.3">
      <c r="A63" s="4">
        <v>7</v>
      </c>
      <c r="B63" s="2" t="s">
        <v>217</v>
      </c>
    </row>
    <row r="64" spans="1:2" x14ac:dyDescent="0.3">
      <c r="A64" s="4">
        <v>7.1</v>
      </c>
      <c r="B64" s="2" t="s">
        <v>218</v>
      </c>
    </row>
    <row r="65" spans="1:2" x14ac:dyDescent="0.3">
      <c r="A65" s="4">
        <v>7.2</v>
      </c>
      <c r="B65" s="2" t="s">
        <v>219</v>
      </c>
    </row>
    <row r="66" spans="1:2" x14ac:dyDescent="0.3">
      <c r="A66" s="4">
        <v>7.3</v>
      </c>
      <c r="B66" s="2" t="s">
        <v>220</v>
      </c>
    </row>
    <row r="67" spans="1:2" x14ac:dyDescent="0.3">
      <c r="A67" s="4">
        <v>7.4</v>
      </c>
      <c r="B67" s="2" t="s">
        <v>221</v>
      </c>
    </row>
    <row r="68" spans="1:2" x14ac:dyDescent="0.3">
      <c r="A68" s="4">
        <v>7.5</v>
      </c>
      <c r="B68" s="2" t="s">
        <v>222</v>
      </c>
    </row>
    <row r="69" spans="1:2" x14ac:dyDescent="0.3">
      <c r="A69" s="4">
        <v>7.6</v>
      </c>
      <c r="B69" s="2" t="s">
        <v>223</v>
      </c>
    </row>
    <row r="70" spans="1:2" x14ac:dyDescent="0.3">
      <c r="A70" s="4">
        <v>7.7</v>
      </c>
      <c r="B70" s="2" t="s">
        <v>224</v>
      </c>
    </row>
    <row r="71" spans="1:2" x14ac:dyDescent="0.3">
      <c r="A71" s="4">
        <v>7.8</v>
      </c>
      <c r="B71" s="2" t="s">
        <v>225</v>
      </c>
    </row>
    <row r="72" spans="1:2" x14ac:dyDescent="0.3">
      <c r="A72" s="4">
        <v>7.9</v>
      </c>
      <c r="B72" s="2" t="s">
        <v>226</v>
      </c>
    </row>
    <row r="73" spans="1:2" x14ac:dyDescent="0.3">
      <c r="A73" s="4">
        <v>8</v>
      </c>
      <c r="B73" s="2" t="s">
        <v>227</v>
      </c>
    </row>
    <row r="74" spans="1:2" x14ac:dyDescent="0.3">
      <c r="A74" s="4">
        <v>8.1</v>
      </c>
      <c r="B74" s="2" t="s">
        <v>228</v>
      </c>
    </row>
    <row r="75" spans="1:2" x14ac:dyDescent="0.3">
      <c r="A75" s="4">
        <v>8.1999999999999993</v>
      </c>
      <c r="B75" s="2" t="s">
        <v>229</v>
      </c>
    </row>
    <row r="76" spans="1:2" x14ac:dyDescent="0.3">
      <c r="A76" s="4">
        <v>8.3000000000000007</v>
      </c>
      <c r="B76" s="2" t="s">
        <v>230</v>
      </c>
    </row>
    <row r="77" spans="1:2" x14ac:dyDescent="0.3">
      <c r="A77" s="4">
        <v>8.4</v>
      </c>
      <c r="B77" s="2" t="s">
        <v>231</v>
      </c>
    </row>
    <row r="78" spans="1:2" x14ac:dyDescent="0.3">
      <c r="A78" s="4">
        <v>8.5</v>
      </c>
      <c r="B78" s="2" t="s">
        <v>232</v>
      </c>
    </row>
    <row r="79" spans="1:2" x14ac:dyDescent="0.3">
      <c r="A79" s="4">
        <v>8.6</v>
      </c>
      <c r="B79" s="2" t="s">
        <v>233</v>
      </c>
    </row>
    <row r="80" spans="1:2" x14ac:dyDescent="0.3">
      <c r="A80" s="4">
        <v>8.6999999999999993</v>
      </c>
      <c r="B80" s="2" t="s">
        <v>234</v>
      </c>
    </row>
    <row r="81" spans="1:2" x14ac:dyDescent="0.3">
      <c r="A81" s="4">
        <v>8.8000000000000007</v>
      </c>
      <c r="B81" s="2" t="s">
        <v>235</v>
      </c>
    </row>
    <row r="82" spans="1:2" x14ac:dyDescent="0.3">
      <c r="A82" s="4">
        <v>8.9</v>
      </c>
      <c r="B82" s="2" t="s">
        <v>236</v>
      </c>
    </row>
    <row r="83" spans="1:2" x14ac:dyDescent="0.3">
      <c r="A83" s="4">
        <v>9</v>
      </c>
      <c r="B83" s="2" t="s">
        <v>237</v>
      </c>
    </row>
    <row r="84" spans="1:2" x14ac:dyDescent="0.3">
      <c r="A84" s="4">
        <v>9.1</v>
      </c>
      <c r="B84" s="2" t="s">
        <v>238</v>
      </c>
    </row>
    <row r="85" spans="1:2" x14ac:dyDescent="0.3">
      <c r="A85" s="4">
        <v>9.1999999999999993</v>
      </c>
      <c r="B85" s="2" t="s">
        <v>239</v>
      </c>
    </row>
    <row r="86" spans="1:2" x14ac:dyDescent="0.3">
      <c r="A86" s="4">
        <v>9.3000000000000007</v>
      </c>
      <c r="B86" s="2" t="s">
        <v>240</v>
      </c>
    </row>
    <row r="87" spans="1:2" x14ac:dyDescent="0.3">
      <c r="A87" s="4">
        <v>9.3999999999999897</v>
      </c>
      <c r="B87" s="2" t="s">
        <v>241</v>
      </c>
    </row>
    <row r="88" spans="1:2" x14ac:dyDescent="0.3">
      <c r="A88" s="4">
        <v>9.4999999999999893</v>
      </c>
      <c r="B88" s="2" t="s">
        <v>242</v>
      </c>
    </row>
    <row r="89" spans="1:2" x14ac:dyDescent="0.3">
      <c r="A89" s="4">
        <v>9.5999999999999908</v>
      </c>
      <c r="B89" s="2" t="s">
        <v>243</v>
      </c>
    </row>
    <row r="90" spans="1:2" x14ac:dyDescent="0.3">
      <c r="A90" s="4">
        <v>9.6999999999999904</v>
      </c>
      <c r="B90" s="2" t="s">
        <v>244</v>
      </c>
    </row>
    <row r="91" spans="1:2" x14ac:dyDescent="0.3">
      <c r="A91" s="4">
        <v>9.7999999999999901</v>
      </c>
      <c r="B91" s="2" t="s">
        <v>245</v>
      </c>
    </row>
    <row r="92" spans="1:2" x14ac:dyDescent="0.3">
      <c r="A92" s="4">
        <v>9.8999999999999897</v>
      </c>
      <c r="B92" s="2" t="s">
        <v>246</v>
      </c>
    </row>
    <row r="93" spans="1:2" x14ac:dyDescent="0.3">
      <c r="A93" s="4">
        <v>9.9999999999999893</v>
      </c>
      <c r="B93" s="2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2024-12-06T13:16:24Z</cp:lastPrinted>
  <dcterms:created xsi:type="dcterms:W3CDTF">2019-11-28T05:18:02Z</dcterms:created>
  <dcterms:modified xsi:type="dcterms:W3CDTF">2026-06-08T14:42:49Z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