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B84E1A79-FC2E-428B-993D-EA6A989379B3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Y4" i="4" s="1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O3" i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6" i="12" l="1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<sst xmlns="http://schemas.openxmlformats.org/spreadsheetml/2006/main" count="453" uniqueCount="321">
  <si>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</si>
  <si>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</si>
  <si>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</si>
  <si>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</si>
  <si>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</si>
  <si>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</si>
  <si>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</si>
  <si>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</si>
  <si>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</si>
  <si>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</si>
  <si>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</si>
  <si>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</si>
  <si>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</si>
  <si>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</si>
  <si>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</si>
  <si>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</si>
  <si>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</si>
  <si>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</si>
  <si>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</si>
  <si>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</si>
  <si>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</si>
  <si>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</si>
  <si>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</si>
  <si>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</si>
  <si>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</si>
  <si>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</si>
  <si>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</si>
  <si>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</si>
  <si>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</si>
  <si>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</si>
  <si>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</si>
  <si>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</si>
  <si>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</si>
  <si>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</si>
  <si>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</si>
  <si>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</si>
  <si>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</si>
  <si>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</si>
  <si>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</si>
  <si>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</si>
  <si>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</si>
  <si>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</si>
  <si>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</si>
  <si>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</si>
  <si>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</si>
  <si>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</si>
  <si>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</si>
  <si>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</si>
  <si>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</si>
  <si>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</si>
  <si>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</si>
  <si>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</si>
  <si>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</si>
  <si>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</si>
  <si>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</si>
  <si>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</si>
  <si>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</si>
  <si>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</si>
  <si>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</si>
  <si>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</si>
  <si>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</si>
  <si>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</si>
  <si>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</si>
  <si>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</si>
  <si>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</si>
  <si>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</si>
  <si>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</si>
  <si>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</si>
  <si>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</si>
  <si>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</si>
  <si>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</si>
  <si>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</si>
  <si>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</si>
  <si>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</si>
  <si>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</si>
  <si>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</si>
  <si>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</si>
  <si>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</si>
  <si>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</si>
  <si>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</si>
  <si>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</si>
  <si>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</si>
  <si>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</si>
  <si>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</si>
  <si>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</si>
  <si>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</si>
  <si>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</si>
  <si>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</si>
  <si>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</si>
  <si>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</si>
  <si>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</si>
  <si>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</si>
  <si>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</si>
  <si>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</si>
  <si>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</si>
  <si>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</si>
  <si>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</si>
  <si>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</si>
  <si>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</si>
  <si>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</si>
  <si>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</si>
  <si>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</si>
  <si>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</si>
  <si>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</si>
  <si>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</si>
  <si>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</si>
  <si>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</si>
  <si>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</si>
  <si>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</si>
  <si>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</si>
  <si>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</si>
  <si>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</si>
  <si>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</si>
  <si>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</si>
  <si>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</si>
  <si>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</si>
  <si>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</si>
  <si>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</si>
  <si>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</si>
  <si>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</si>
  <si>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</si>
  <si>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</si>
  <si>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</si>
  <si>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</si>
  <si>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</si>
  <si>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</si>
  <si>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</si>
  <si>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</si>
  <si>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</si>
  <si>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</si>
  <si>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</si>
  <si>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</si>
  <si>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</si>
  <si>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</si>
  <si>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</si>
  <si>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</si>
  <si>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</si>
  <si>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</si>
  <si>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</si>
  <si>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</si>
  <si>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</si>
  <si>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</si>
  <si>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</si>
  <si>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</si>
  <si>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</si>
  <si>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</si>
  <si>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</si>
  <si>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</si>
  <si>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</si>
  <si>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</si>
  <si>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</si>
  <si>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</si>
  <si>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</si>
  <si>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</si>
  <si>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</si>
  <si>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</si>
  <si>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</si>
  <si>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</si>
  <si>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</si>
  <si>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</si>
  <si>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</si>
  <si>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</si>
  <si>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</si>
  <si>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</si>
  <si>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</si>
  <si>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</si>
  <si>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</si>
  <si>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</si>
  <si>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</si>
  <si>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</si>
  <si>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</si>
  <si>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</si>
  <si>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</si>
  <si>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</si>
  <si>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</si>
  <si>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</si>
  <si>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</si>
  <si>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</si>
  <si>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</si>
  <si>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</si>
  <si>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</si>
  <si>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</si>
  <si>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</si>
  <si>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</si>
  <si>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</si>
  <si>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</si>
  <si>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</si>
  <si>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</si>
  <si>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</si>
  <si>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</si>
  <si>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</si>
  <si>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</si>
  <si>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</si>
  <si>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</si>
  <si>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</si>
  <si>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</si>
  <si>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</si>
  <si>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</si>
  <si>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</si>
  <si>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</si>
  <si>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</si>
  <si>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</si>
  <si>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</si>
  <si>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</si>
  <si>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</si>
  <si>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</si>
  <si>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</si>
  <si>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</si>
  <si>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</si>
  <si>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</si>
  <si>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</si>
  <si>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</si>
  <si>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</si>
  <si>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</si>
  <si>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</si>
  <si>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</si>
  <si>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</si>
  <si>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</si>
  <si>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</si>
  <si>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</si>
  <si>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</si>
  <si>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</si>
  <si>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</si>
  <si>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</si>
  <si>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</si>
  <si>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</si>
  <si>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</si>
  <si>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</si>
  <si>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</si>
  <si>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</si>
  <si>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</si>
  <si>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</si>
  <si>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</si>
  <si>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</si>
  <si>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</si>
  <si>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</si>
  <si>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</si>
  <si>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</si>
  <si>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</si>
  <si>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</si>
  <si>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</si>
  <si>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</si>
  <si>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</si>
  <si>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</si>
  <si>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</si>
  <si>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</si>
  <si>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</si>
  <si>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</si>
  <si>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</si>
  <si>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</si>
  <si>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</si>
  <si>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</si>
  <si>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</si>
  <si>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</si>
  <si>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</si>
  <si>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</si>
  <si>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</si>
  <si>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</si>
  <si>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</si>
  <si>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</si>
  <si>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</si>
  <si>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</si>
  <si>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</si>
  <si>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</si>
  <si>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</si>
  <si>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</si>
  <si>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</si>
  <si>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</si>
  <si>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</si>
  <si>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</si>
  <si>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</si>
  <si>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</si>
  <si>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</si>
  <si>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</si>
  <si>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</si>
  <si>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</si>
  <si>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</si>
  <si>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</si>
  <si>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ADITYA ABIMANYU</t>
  </si>
  <si>
    <t>119</t>
  </si>
  <si>
    <t>AHMAD FAISAL</t>
  </si>
  <si>
    <t>120</t>
  </si>
  <si>
    <t>ALI HASAN</t>
  </si>
  <si>
    <t>121</t>
  </si>
  <si>
    <t>ANUGRAH RAMADHAN</t>
  </si>
  <si>
    <t>122</t>
  </si>
  <si>
    <t>ARKAN ANABSHI KHALIFI</t>
  </si>
  <si>
    <t>123</t>
  </si>
  <si>
    <t>ARYA NUR ILMI</t>
  </si>
  <si>
    <t>124</t>
  </si>
  <si>
    <t>BAYU RIZKI ADITIA</t>
  </si>
  <si>
    <t>125</t>
  </si>
  <si>
    <t>DAVIN AL - FARIZI</t>
  </si>
  <si>
    <t>126</t>
  </si>
  <si>
    <t>FAISAL VIKRAM LATARISSA</t>
  </si>
  <si>
    <t>127</t>
  </si>
  <si>
    <t>IMRON HAFIFI</t>
  </si>
  <si>
    <t>128</t>
  </si>
  <si>
    <t>MAULANA AZQI DAFIANSYAH</t>
  </si>
  <si>
    <t>129</t>
  </si>
  <si>
    <t>MUHAMAD DZAKY HUSEIN PULUNGAN</t>
  </si>
  <si>
    <t>130</t>
  </si>
  <si>
    <t>MUHAMMAD FAUZAN AMANULLAH</t>
  </si>
  <si>
    <t>131</t>
  </si>
  <si>
    <t>MUHAMMAD FADLAN AL-FAIZ</t>
  </si>
  <si>
    <t>132</t>
  </si>
  <si>
    <t>MUHAMMAD HAFIZ</t>
  </si>
  <si>
    <t>133</t>
  </si>
  <si>
    <t>MUHAMMAD NAJIH HARIRI</t>
  </si>
  <si>
    <t>134</t>
  </si>
  <si>
    <t>MUHAMMAD RAFA FADHILLAH</t>
  </si>
  <si>
    <t>135</t>
  </si>
  <si>
    <t>MUHAMMAD RIZKY FEBRIYANSAH</t>
  </si>
  <si>
    <t>136</t>
  </si>
  <si>
    <t>SATRIA BINTANG RAMADHAN</t>
  </si>
  <si>
    <t>137</t>
  </si>
  <si>
    <t>TANJILUN NAFIS</t>
  </si>
  <si>
    <t>138</t>
  </si>
  <si>
    <t>WILDAN ARBIANSYAH</t>
  </si>
  <si>
    <t>139</t>
  </si>
  <si>
    <t>الثاني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</si>
</sst>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7" sqref="C7:D8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25" t="s">
        <v>158</v>
      </c>
      <c r="D1" s="125"/>
      <c r="E1" s="125"/>
      <c r="F1" s="125"/>
      <c r="G1" s="125"/>
    </row>
    <row r="2" spans="1:12" x14ac:dyDescent="0.3">
      <c r="C2" s="125"/>
      <c r="D2" s="125"/>
      <c r="E2" s="125"/>
      <c r="F2" s="125"/>
      <c r="G2" s="125"/>
    </row>
    <row r="3" spans="1:12" ht="7.5" customHeight="1" x14ac:dyDescent="0.3">
      <c r="C3" s="126"/>
      <c r="D3" s="127"/>
      <c r="E3" s="127"/>
      <c r="F3" s="127"/>
      <c r="G3" s="128"/>
    </row>
    <row r="4" spans="1:12" ht="21" x14ac:dyDescent="0.3">
      <c r="A4" s="22" t="s">
        <v>81</v>
      </c>
      <c r="B4" s="22" t="str">
        <f>CONCATENATE(F4," ",E4," ",C4)</f>
        <v>الصف  : الثاني ج للبنين</v>
      </c>
      <c r="C4" s="121" t="s">
        <v>320</v>
      </c>
      <c r="D4" s="121"/>
      <c r="E4" s="121" t="s">
        <v>139</v>
      </c>
      <c r="F4" s="60" t="s">
        <v>138</v>
      </c>
      <c r="G4" s="120">
        <v>1</v>
      </c>
    </row>
    <row r="5" spans="1:12" x14ac:dyDescent="0.3">
      <c r="C5" s="121"/>
      <c r="D5" s="121"/>
      <c r="E5" s="121"/>
      <c r="F5" s="59" t="s">
        <v>143</v>
      </c>
      <c r="G5" s="120"/>
    </row>
    <row r="6" spans="1:12" ht="7.05" customHeight="1" x14ac:dyDescent="0.3">
      <c r="C6" s="119"/>
      <c r="D6" s="119"/>
      <c r="E6" s="119"/>
      <c r="F6" s="119"/>
      <c r="G6" s="119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9" t="s">
        <v>273</v>
      </c>
      <c r="D7" s="129"/>
      <c r="E7" s="121" t="s">
        <v>139</v>
      </c>
      <c r="F7" s="60" t="s">
        <v>150</v>
      </c>
      <c r="G7" s="120">
        <v>2</v>
      </c>
    </row>
    <row r="8" spans="1:12" ht="21.6" customHeight="1" x14ac:dyDescent="0.3">
      <c r="C8" s="129"/>
      <c r="D8" s="129"/>
      <c r="E8" s="121"/>
      <c r="F8" s="59" t="s">
        <v>151</v>
      </c>
      <c r="G8" s="120"/>
    </row>
    <row r="9" spans="1:12" ht="7.05" customHeight="1" x14ac:dyDescent="0.3">
      <c r="C9" s="119"/>
      <c r="D9" s="119"/>
      <c r="E9" s="119"/>
      <c r="F9" s="119"/>
      <c r="G9" s="119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31" t="s">
        <v>274</v>
      </c>
      <c r="D10" s="131"/>
      <c r="E10" s="121" t="s">
        <v>139</v>
      </c>
      <c r="F10" s="58" t="s">
        <v>140</v>
      </c>
      <c r="G10" s="120">
        <v>3</v>
      </c>
    </row>
    <row r="11" spans="1:12" ht="26.1" customHeight="1" x14ac:dyDescent="0.3">
      <c r="B11" s="113" t="str">
        <f>CONCATENATE(C10," ","م")</f>
        <v>٢٠٢٥ - ٢٠٢٦ م</v>
      </c>
      <c r="C11" s="130" t="s">
        <v>275</v>
      </c>
      <c r="D11" s="130"/>
      <c r="E11" s="121"/>
      <c r="F11" s="59" t="s">
        <v>142</v>
      </c>
      <c r="G11" s="120"/>
    </row>
    <row r="12" spans="1:12" ht="6.6" customHeight="1" x14ac:dyDescent="0.3">
      <c r="B12" s="113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4">
      <c r="C13" s="123" t="s">
        <v>276</v>
      </c>
      <c r="D13" s="124"/>
      <c r="E13" s="121" t="s">
        <v>139</v>
      </c>
      <c r="F13" s="58" t="s">
        <v>141</v>
      </c>
      <c r="G13" s="120">
        <v>4</v>
      </c>
      <c r="K13" s="56"/>
    </row>
    <row r="14" spans="1:12" ht="22.5" customHeight="1" x14ac:dyDescent="0.3">
      <c r="C14" s="124" t="s">
        <v>277</v>
      </c>
      <c r="D14" s="124"/>
      <c r="E14" s="121"/>
      <c r="F14" s="59" t="s">
        <v>144</v>
      </c>
      <c r="G14" s="120"/>
      <c r="K14" s="56"/>
    </row>
    <row r="15" spans="1:12" ht="6" customHeight="1" x14ac:dyDescent="0.3">
      <c r="C15" s="119"/>
      <c r="D15" s="119"/>
      <c r="E15" s="119"/>
      <c r="F15" s="119"/>
      <c r="G15" s="119"/>
    </row>
    <row r="16" spans="1:12" ht="21" x14ac:dyDescent="0.4">
      <c r="C16" s="118" t="s">
        <v>272</v>
      </c>
      <c r="D16" s="118"/>
      <c r="E16" s="121" t="s">
        <v>139</v>
      </c>
      <c r="F16" s="58" t="s">
        <v>146</v>
      </c>
      <c r="G16" s="120">
        <v>5</v>
      </c>
      <c r="K16" s="56"/>
      <c r="L16" s="56"/>
    </row>
    <row r="17" spans="3:12" ht="14.55" customHeight="1" x14ac:dyDescent="0.3">
      <c r="C17" s="118"/>
      <c r="D17" s="118"/>
      <c r="E17" s="121"/>
      <c r="F17" s="59" t="s">
        <v>148</v>
      </c>
      <c r="G17" s="120"/>
    </row>
    <row r="18" spans="3:12" ht="6" customHeight="1" x14ac:dyDescent="0.4">
      <c r="C18" s="122"/>
      <c r="D18" s="122"/>
      <c r="E18" s="122"/>
      <c r="F18" s="122"/>
      <c r="G18" s="122"/>
    </row>
    <row r="19" spans="3:12" ht="21" x14ac:dyDescent="0.4">
      <c r="C19" s="118"/>
      <c r="D19" s="118"/>
      <c r="E19" s="121" t="s">
        <v>139</v>
      </c>
      <c r="F19" s="58" t="s">
        <v>147</v>
      </c>
      <c r="G19" s="120">
        <v>6</v>
      </c>
    </row>
    <row r="20" spans="3:12" ht="14.55" customHeight="1" x14ac:dyDescent="0.3">
      <c r="C20" s="118"/>
      <c r="D20" s="118"/>
      <c r="E20" s="121"/>
      <c r="F20" s="57" t="s">
        <v>149</v>
      </c>
      <c r="G20" s="120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 t="s">
        <v>310</v>
      </c>
      <c r="C18" s="116" t="s">
        <v>311</v>
      </c>
      <c r="D18" s="117" t="s">
        <v>81</v>
      </c>
    </row>
    <row r="19" spans="1:4" ht="18" customHeight="1" x14ac:dyDescent="0.3">
      <c r="A19" s="8">
        <v>18</v>
      </c>
      <c r="B19" s="115" t="s">
        <v>312</v>
      </c>
      <c r="C19" s="116" t="s">
        <v>313</v>
      </c>
      <c r="D19" s="117" t="s">
        <v>81</v>
      </c>
    </row>
    <row r="20" spans="1:4" ht="18" customHeight="1" x14ac:dyDescent="0.3">
      <c r="A20" s="8">
        <v>19</v>
      </c>
      <c r="B20" s="115" t="s">
        <v>314</v>
      </c>
      <c r="C20" s="116" t="s">
        <v>315</v>
      </c>
      <c r="D20" s="117" t="s">
        <v>81</v>
      </c>
    </row>
    <row r="21" spans="1:4" ht="18" customHeight="1" x14ac:dyDescent="0.3">
      <c r="A21" s="8">
        <v>20</v>
      </c>
      <c r="B21" s="115" t="s">
        <v>316</v>
      </c>
      <c r="C21" s="116" t="s">
        <v>317</v>
      </c>
      <c r="D21" s="117" t="s">
        <v>81</v>
      </c>
    </row>
    <row r="22" spans="1:4" ht="18" customHeight="1" x14ac:dyDescent="0.3">
      <c r="A22" s="8">
        <v>21</v>
      </c>
      <c r="B22" s="115" t="s">
        <v>318</v>
      </c>
      <c r="C22" s="116" t="s">
        <v>319</v>
      </c>
      <c r="D22" s="117" t="s">
        <v>81</v>
      </c>
    </row>
    <row r="23" spans="1:4" ht="18" customHeight="1" x14ac:dyDescent="0.3">
      <c r="A23" s="8">
        <v>22</v>
      </c>
      <c r="B23" s="115"/>
      <c r="C23" s="116"/>
      <c r="D23" s="117" t="s">
        <v>81</v>
      </c>
    </row>
    <row r="24" spans="1:4" ht="18" customHeight="1" x14ac:dyDescent="0.3">
      <c r="A24" s="8">
        <v>23</v>
      </c>
      <c r="B24" s="115"/>
      <c r="C24" s="116"/>
      <c r="D24" s="117" t="s">
        <v>81</v>
      </c>
    </row>
    <row r="25" spans="1:4" ht="18" customHeight="1" x14ac:dyDescent="0.3">
      <c r="A25" s="8">
        <v>24</v>
      </c>
      <c r="B25" s="115"/>
      <c r="C25" s="116"/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ADITYA ABIMANYU</v>
      </c>
      <c r="C2" s="11" t="str">
        <f>'Data Siswa'!C2</f>
        <v>119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AHMAD FAISAL</v>
      </c>
      <c r="C3" s="11" t="str">
        <f>'Data Siswa'!C3</f>
        <v>120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ALI HASAN</v>
      </c>
      <c r="C4" s="11" t="str">
        <f>'Data Siswa'!C4</f>
        <v>121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ANUGRAH RAMADHAN</v>
      </c>
      <c r="C5" s="11" t="str">
        <f>'Data Siswa'!C5</f>
        <v>122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ARKAN ANABSHI KHALIFI</v>
      </c>
      <c r="C6" s="11" t="str">
        <f>'Data Siswa'!C6</f>
        <v>123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ARYA NUR ILMI</v>
      </c>
      <c r="C7" s="11" t="str">
        <f>'Data Siswa'!C7</f>
        <v>124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BAYU RIZKI ADITIA</v>
      </c>
      <c r="C8" s="11" t="str">
        <f>'Data Siswa'!C8</f>
        <v>125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DAVIN AL - FARIZI</v>
      </c>
      <c r="C9" s="11" t="str">
        <f>'Data Siswa'!C9</f>
        <v>126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FAISAL VIKRAM LATARISSA</v>
      </c>
      <c r="C10" s="11" t="str">
        <f>'Data Siswa'!C10</f>
        <v>127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IMRON HAFIFI</v>
      </c>
      <c r="C11" s="11" t="str">
        <f>'Data Siswa'!C11</f>
        <v>128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MAULANA AZQI DAFIANSYAH</v>
      </c>
      <c r="C12" s="11" t="str">
        <f>'Data Siswa'!C12</f>
        <v>129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MUHAMAD DZAKY HUSEIN PULUNGAN</v>
      </c>
      <c r="C13" s="11" t="str">
        <f>'Data Siswa'!C13</f>
        <v>130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MUHAMMAD FAUZAN AMANULLAH</v>
      </c>
      <c r="C14" s="11" t="str">
        <f>'Data Siswa'!C14</f>
        <v>131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MUHAMMAD FADLAN AL-FAIZ</v>
      </c>
      <c r="C15" s="11" t="str">
        <f>'Data Siswa'!C15</f>
        <v>132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MUHAMMAD HAFIZ</v>
      </c>
      <c r="C16" s="11" t="str">
        <f>'Data Siswa'!C16</f>
        <v>133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MUHAMMAD NAJIH HARIRI</v>
      </c>
      <c r="C17" s="11" t="str">
        <f>'Data Siswa'!C17</f>
        <v>134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 t="str">
        <f>'Data Siswa'!B18</f>
        <v>MUHAMMAD RAFA FADHILLAH</v>
      </c>
      <c r="C18" s="11" t="str">
        <f>'Data Siswa'!C18</f>
        <v>135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 t="str">
        <f>'Data Siswa'!B19</f>
        <v>MUHAMMAD RIZKY FEBRIYANSAH</v>
      </c>
      <c r="C19" s="11" t="str">
        <f>'Data Siswa'!C19</f>
        <v>136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 t="str">
        <f>'Data Siswa'!B20</f>
        <v>SATRIA BINTANG RAMADHAN</v>
      </c>
      <c r="C20" s="11" t="str">
        <f>'Data Siswa'!C20</f>
        <v>137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 t="str">
        <f>'Data Siswa'!B21</f>
        <v>TANJILUN NAFIS</v>
      </c>
      <c r="C21" s="11" t="str">
        <f>'Data Siswa'!C21</f>
        <v>138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 t="str">
        <f>'Data Siswa'!B22</f>
        <v>WILDAN ARBIANSYAH</v>
      </c>
      <c r="C22" s="11" t="str">
        <f>'Data Siswa'!C22</f>
        <v>139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6" sqref="Y6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35" t="s">
        <v>160</v>
      </c>
      <c r="B1" s="136"/>
      <c r="C1" s="137"/>
      <c r="D1" s="138" t="s">
        <v>161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5"/>
      <c r="V1" s="147" t="s">
        <v>159</v>
      </c>
      <c r="W1" s="148"/>
      <c r="X1" s="149"/>
      <c r="Y1" s="74" t="s">
        <v>154</v>
      </c>
    </row>
    <row r="2" spans="1:25" ht="19.5" customHeight="1" x14ac:dyDescent="0.3">
      <c r="A2" s="143" t="s">
        <v>62</v>
      </c>
      <c r="B2" s="141" t="s">
        <v>51</v>
      </c>
      <c r="C2" s="143" t="s">
        <v>50</v>
      </c>
      <c r="D2" s="141" t="s">
        <v>66</v>
      </c>
      <c r="E2" s="141"/>
      <c r="F2" s="141"/>
      <c r="G2" s="141"/>
      <c r="H2" s="141"/>
      <c r="I2" s="141"/>
      <c r="J2" s="132" t="s">
        <v>67</v>
      </c>
      <c r="K2" s="133"/>
      <c r="L2" s="134"/>
      <c r="M2" s="132" t="s">
        <v>68</v>
      </c>
      <c r="N2" s="133"/>
      <c r="O2" s="133"/>
      <c r="P2" s="133"/>
      <c r="Q2" s="133"/>
      <c r="R2" s="134"/>
      <c r="S2" s="141" t="s">
        <v>23</v>
      </c>
      <c r="T2" s="142" t="s">
        <v>83</v>
      </c>
      <c r="U2" s="146"/>
      <c r="V2" s="150" t="s">
        <v>38</v>
      </c>
      <c r="W2" s="150" t="s">
        <v>83</v>
      </c>
      <c r="X2" s="150" t="s">
        <v>74</v>
      </c>
      <c r="Y2" s="144" t="s">
        <v>163</v>
      </c>
    </row>
    <row r="3" spans="1:25" ht="85.05" customHeight="1" x14ac:dyDescent="0.3">
      <c r="A3" s="143"/>
      <c r="B3" s="141"/>
      <c r="C3" s="143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1"/>
      <c r="T3" s="142"/>
      <c r="U3" s="146"/>
      <c r="V3" s="151"/>
      <c r="W3" s="151"/>
      <c r="X3" s="151"/>
      <c r="Y3" s="144"/>
    </row>
    <row r="4" spans="1:25" ht="15.6" x14ac:dyDescent="0.3">
      <c r="A4" s="75">
        <f>'Data Siswa'!A2</f>
        <v>1</v>
      </c>
      <c r="B4" s="82" t="str">
        <f>'Data Siswa'!B2</f>
        <v>ADITYA ABIMANYU</v>
      </c>
      <c r="C4" s="75" t="str">
        <f>'Data Siswa'!C2</f>
        <v>119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منقول",IF(AND(W4&gt;4.5,W4&lt;=5.5),"منقول مؤقت",IF(W4&gt;5.5,"منقول")))</f>
        <v>#DIV/0!</v>
      </c>
    </row>
    <row r="5" spans="1:25" ht="15.6" x14ac:dyDescent="0.3">
      <c r="A5" s="75">
        <f>'Data Siswa'!A3</f>
        <v>2</v>
      </c>
      <c r="B5" s="83" t="str">
        <f>'Data Siswa'!B3</f>
        <v>AHMAD FAISAL</v>
      </c>
      <c r="C5" s="75" t="str">
        <f>'Data Siswa'!C3</f>
        <v>120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منقول",IF(AND(W5&gt;4.5,W5&lt;=5.5),"منقول مؤقت",IF(W5&gt;5.5,"منقول")))</f>
        <v>#DIV/0!</v>
      </c>
    </row>
    <row r="6" spans="1:25" ht="15.6" x14ac:dyDescent="0.3">
      <c r="A6" s="75">
        <f>'Data Siswa'!A4</f>
        <v>3</v>
      </c>
      <c r="B6" s="82" t="str">
        <f>'Data Siswa'!B4</f>
        <v>ALI HASAN</v>
      </c>
      <c r="C6" s="75" t="str">
        <f>'Data Siswa'!C4</f>
        <v>121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ANUGRAH RAMADHAN</v>
      </c>
      <c r="C7" s="75" t="str">
        <f>'Data Siswa'!C5</f>
        <v>122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ARKAN ANABSHI KHALIFI</v>
      </c>
      <c r="C8" s="75" t="str">
        <f>'Data Siswa'!C6</f>
        <v>123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ARYA NUR ILMI</v>
      </c>
      <c r="C9" s="75" t="str">
        <f>'Data Siswa'!C7</f>
        <v>124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BAYU RIZKI ADITIA</v>
      </c>
      <c r="C10" s="75" t="str">
        <f>'Data Siswa'!C8</f>
        <v>125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DAVIN AL - FARIZI</v>
      </c>
      <c r="C11" s="75" t="str">
        <f>'Data Siswa'!C9</f>
        <v>126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FAISAL VIKRAM LATARISSA</v>
      </c>
      <c r="C12" s="75" t="str">
        <f>'Data Siswa'!C10</f>
        <v>127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IMRON HAFIFI</v>
      </c>
      <c r="C13" s="75" t="str">
        <f>'Data Siswa'!C11</f>
        <v>128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MAULANA AZQI DAFIANSYAH</v>
      </c>
      <c r="C14" s="75" t="str">
        <f>'Data Siswa'!C12</f>
        <v>129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MUHAMAD DZAKY HUSEIN PULUNGAN</v>
      </c>
      <c r="C15" s="75" t="str">
        <f>'Data Siswa'!C13</f>
        <v>130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MUHAMMAD FAUZAN AMANULLAH</v>
      </c>
      <c r="C16" s="75" t="str">
        <f>'Data Siswa'!C14</f>
        <v>131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MUHAMMAD FADLAN AL-FAIZ</v>
      </c>
      <c r="C17" s="75" t="str">
        <f>'Data Siswa'!C15</f>
        <v>132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MUHAMMAD HAFIZ</v>
      </c>
      <c r="C18" s="75" t="str">
        <f>'Data Siswa'!C16</f>
        <v>133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MUHAMMAD NAJIH HARIRI</v>
      </c>
      <c r="C19" s="75" t="str">
        <f>'Data Siswa'!C17</f>
        <v>134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 t="str">
        <f>'Data Siswa'!B18</f>
        <v>MUHAMMAD RAFA FADHILLAH</v>
      </c>
      <c r="C20" s="75" t="str">
        <f>'Data Siswa'!C18</f>
        <v>135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 t="str">
        <f>'Data Siswa'!B19</f>
        <v>MUHAMMAD RIZKY FEBRIYANSAH</v>
      </c>
      <c r="C21" s="75" t="str">
        <f>'Data Siswa'!C19</f>
        <v>136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 t="str">
        <f>'Data Siswa'!B20</f>
        <v>SATRIA BINTANG RAMADHAN</v>
      </c>
      <c r="C22" s="75" t="str">
        <f>'Data Siswa'!C20</f>
        <v>137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 t="str">
        <f>'Data Siswa'!B21</f>
        <v>TANJILUN NAFIS</v>
      </c>
      <c r="C23" s="75" t="str">
        <f>'Data Siswa'!C21</f>
        <v>138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 t="str">
        <f>'Data Siswa'!B22</f>
        <v>WILDAN ARBIANSYAH</v>
      </c>
      <c r="C24" s="75" t="str">
        <f>'Data Siswa'!C22</f>
        <v>139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HMSmgBYdXLssFxb3Ii6lWOcTNdPYrckKF7Lrj1q4RlUPKJz/9aKZZr0GJ6r4OKKYGs2YerzHkJ7W10k5+CStDw==" saltValue="tRVEmE14VyJFIDjy9n/f6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0" sqref="J10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43" t="s">
        <v>62</v>
      </c>
      <c r="B2" s="141" t="s">
        <v>51</v>
      </c>
      <c r="C2" s="143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43"/>
      <c r="B3" s="141"/>
      <c r="C3" s="143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ADITYA ABIMANYU</v>
      </c>
      <c r="C4" s="11" t="str">
        <f>'Data Siswa'!C2</f>
        <v>119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AHMAD FAISAL</v>
      </c>
      <c r="C5" s="11" t="str">
        <f>'Data Siswa'!C3</f>
        <v>120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ALI HASAN</v>
      </c>
      <c r="C6" s="11" t="str">
        <f>'Data Siswa'!C4</f>
        <v>121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ANUGRAH RAMADHAN</v>
      </c>
      <c r="C7" s="11" t="str">
        <f>'Data Siswa'!C5</f>
        <v>122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ARKAN ANABSHI KHALIFI</v>
      </c>
      <c r="C8" s="11" t="str">
        <f>'Data Siswa'!C6</f>
        <v>123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ARYA NUR ILMI</v>
      </c>
      <c r="C9" s="11" t="str">
        <f>'Data Siswa'!C7</f>
        <v>124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BAYU RIZKI ADITIA</v>
      </c>
      <c r="C10" s="11" t="str">
        <f>'Data Siswa'!C8</f>
        <v>125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DAVIN AL - FARIZI</v>
      </c>
      <c r="C11" s="11" t="str">
        <f>'Data Siswa'!C9</f>
        <v>126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FAISAL VIKRAM LATARISSA</v>
      </c>
      <c r="C12" s="11" t="str">
        <f>'Data Siswa'!C10</f>
        <v>127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IMRON HAFIFI</v>
      </c>
      <c r="C13" s="11" t="str">
        <f>'Data Siswa'!C11</f>
        <v>128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MAULANA AZQI DAFIANSYAH</v>
      </c>
      <c r="C14" s="11" t="str">
        <f>'Data Siswa'!C12</f>
        <v>129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MUHAMAD DZAKY HUSEIN PULUNGAN</v>
      </c>
      <c r="C15" s="11" t="str">
        <f>'Data Siswa'!C13</f>
        <v>130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MUHAMMAD FAUZAN AMANULLAH</v>
      </c>
      <c r="C16" s="11" t="str">
        <f>'Data Siswa'!C14</f>
        <v>131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MUHAMMAD FADLAN AL-FAIZ</v>
      </c>
      <c r="C17" s="11" t="str">
        <f>'Data Siswa'!C15</f>
        <v>132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MUHAMMAD HAFIZ</v>
      </c>
      <c r="C18" s="11" t="str">
        <f>'Data Siswa'!C16</f>
        <v>133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MUHAMMAD NAJIH HARIRI</v>
      </c>
      <c r="C19" s="11" t="str">
        <f>'Data Siswa'!C17</f>
        <v>134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 t="str">
        <f>'Data Siswa'!B18</f>
        <v>MUHAMMAD RAFA FADHILLAH</v>
      </c>
      <c r="C20" s="11" t="str">
        <f>'Data Siswa'!C18</f>
        <v>135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 t="str">
        <f>'Data Siswa'!B19</f>
        <v>MUHAMMAD RIZKY FEBRIYANSAH</v>
      </c>
      <c r="C21" s="11" t="str">
        <f>'Data Siswa'!C19</f>
        <v>136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 t="str">
        <f>'Data Siswa'!B20</f>
        <v>SATRIA BINTANG RAMADHAN</v>
      </c>
      <c r="C22" s="11" t="str">
        <f>'Data Siswa'!C20</f>
        <v>137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 t="str">
        <f>'Data Siswa'!B21</f>
        <v>TANJILUN NAFIS</v>
      </c>
      <c r="C23" s="11" t="str">
        <f>'Data Siswa'!C21</f>
        <v>138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 t="str">
        <f>'Data Siswa'!B22</f>
        <v>WILDAN ARBIANSYAH</v>
      </c>
      <c r="C24" s="11" t="str">
        <f>'Data Siswa'!C22</f>
        <v>139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68" zoomScaleNormal="70" zoomScalePageLayoutView="68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56" t="str">
        <f>VLOOKUP($U$8,'Nilai Tahriri'!$A$2:$X$41,2,FALSE)&amp;" ( "&amp;VLOOKUP($U$8,'Data Siswa'!$A$2:$D$41,3,FALSE)&amp;" )"</f>
        <v>ADITYA ABIMANYU ( 119 )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2:28" ht="11.55" customHeight="1" x14ac:dyDescent="0.3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157" t="str">
        <f>Biodata!$B$12</f>
        <v>١٤٤٦ - ١٤٤٧ ه</v>
      </c>
      <c r="C3" s="157"/>
      <c r="D3" s="158" t="str">
        <f>Biodata!$B$10</f>
        <v xml:space="preserve">العام الدراسي : </v>
      </c>
      <c r="E3" s="158"/>
      <c r="F3" s="158"/>
      <c r="G3" s="158"/>
      <c r="H3" s="158"/>
      <c r="I3" s="158"/>
      <c r="J3" s="158"/>
      <c r="K3" s="160" t="str">
        <f>Biodata!$B$7</f>
        <v>الفصل الدراسي : الثاني</v>
      </c>
      <c r="M3" s="160" t="str">
        <f>Biodata!$B$4</f>
        <v>الصف  : الثاني ج للبنين</v>
      </c>
      <c r="N3" s="160"/>
      <c r="O3" s="162" t="str">
        <f>(VLOOKUP($U$8,'Data Siswa'!$A$2:$D$41,4,FALSE))</f>
        <v xml:space="preserve"> </v>
      </c>
      <c r="P3" s="162"/>
      <c r="Q3" s="162"/>
      <c r="R3" s="164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166" t="str">
        <f>Biodata!$B$11</f>
        <v>٢٠٢٥ - ٢٠٢٦ م</v>
      </c>
      <c r="C4" s="166"/>
      <c r="D4" s="159"/>
      <c r="E4" s="159"/>
      <c r="F4" s="159"/>
      <c r="G4" s="159"/>
      <c r="H4" s="159"/>
      <c r="I4" s="159"/>
      <c r="J4" s="159"/>
      <c r="K4" s="161"/>
      <c r="L4" s="114"/>
      <c r="M4" s="161"/>
      <c r="N4" s="161"/>
      <c r="O4" s="163"/>
      <c r="P4" s="163"/>
      <c r="Q4" s="163"/>
      <c r="R4" s="165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173" t="s">
        <v>253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253</v>
      </c>
      <c r="N6" s="174"/>
      <c r="O6" s="174"/>
      <c r="P6" s="174"/>
      <c r="Q6" s="174"/>
      <c r="R6" s="187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70" t="s">
        <v>4</v>
      </c>
      <c r="N8" s="35" t="s">
        <v>5</v>
      </c>
      <c r="O8" s="190"/>
      <c r="P8" s="190"/>
      <c r="Q8" s="190"/>
      <c r="R8" s="188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262" t="s">
        <v>126</v>
      </c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182" t="s">
        <v>84</v>
      </c>
      <c r="Q9" s="183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267">
        <f>VLOOKUP($U$8,'Nilai Syafahi'!$A$4:$Y$43,4,FALSE)</f>
        <v>0</v>
      </c>
      <c r="D10" s="268"/>
      <c r="E10" s="268"/>
      <c r="F10" s="268"/>
      <c r="G10" s="184" t="s">
        <v>128</v>
      </c>
      <c r="H10" s="185"/>
      <c r="I10" s="185"/>
      <c r="J10" s="185"/>
      <c r="K10" s="186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80" t="s">
        <v>85</v>
      </c>
      <c r="Q10" s="181"/>
      <c r="R10" s="65">
        <v>2</v>
      </c>
      <c r="S10" s="25"/>
      <c r="T10" s="25"/>
      <c r="U10" s="167" t="s">
        <v>136</v>
      </c>
      <c r="V10" s="169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78">
        <f>VLOOKUP($U$8,'Nilai Syafahi'!$A$4:$Y$43,5,FALSE)</f>
        <v>0</v>
      </c>
      <c r="D11" s="179"/>
      <c r="E11" s="179"/>
      <c r="F11" s="179"/>
      <c r="G11" s="198"/>
      <c r="H11" s="199"/>
      <c r="I11" s="199"/>
      <c r="J11" s="19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80" t="s">
        <v>86</v>
      </c>
      <c r="Q11" s="181"/>
      <c r="R11" s="65">
        <v>3</v>
      </c>
      <c r="S11" s="25"/>
      <c r="T11" s="25"/>
      <c r="U11" s="168"/>
      <c r="V11" s="170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78">
        <f>VLOOKUP($U$8,'Nilai Syafahi'!$A$4:$Y$43,6,FALSE)</f>
        <v>0</v>
      </c>
      <c r="D12" s="179"/>
      <c r="E12" s="179"/>
      <c r="F12" s="179"/>
      <c r="G12" s="198"/>
      <c r="H12" s="199"/>
      <c r="I12" s="199"/>
      <c r="J12" s="19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80" t="s">
        <v>87</v>
      </c>
      <c r="Q12" s="181"/>
      <c r="R12" s="65">
        <v>4</v>
      </c>
      <c r="S12" s="25"/>
      <c r="T12" s="25"/>
      <c r="U12" s="167" t="s">
        <v>137</v>
      </c>
      <c r="V12" s="171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78">
        <f>VLOOKUP($U$8,'Nilai Syafahi'!$A$4:$Y$43,7,FALSE)</f>
        <v>0</v>
      </c>
      <c r="D13" s="179"/>
      <c r="E13" s="179"/>
      <c r="F13" s="179"/>
      <c r="G13" s="198"/>
      <c r="H13" s="199"/>
      <c r="I13" s="199"/>
      <c r="J13" s="19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80" t="s">
        <v>88</v>
      </c>
      <c r="Q13" s="181"/>
      <c r="R13" s="65">
        <v>5</v>
      </c>
      <c r="S13" s="25"/>
      <c r="T13" s="25"/>
      <c r="U13" s="168"/>
      <c r="V13" s="170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78">
        <f>VLOOKUP($U$8,'Nilai Syafahi'!$A$4:$Y$43,8,FALSE)</f>
        <v>0</v>
      </c>
      <c r="D14" s="179"/>
      <c r="E14" s="179"/>
      <c r="F14" s="179"/>
      <c r="G14" s="198"/>
      <c r="H14" s="199"/>
      <c r="I14" s="199"/>
      <c r="J14" s="19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80" t="s">
        <v>89</v>
      </c>
      <c r="Q14" s="181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78">
        <f>VLOOKUP($U$8,'Nilai Syafahi'!$A$4:$Y$43,9,FALSE)</f>
        <v>0</v>
      </c>
      <c r="D15" s="179"/>
      <c r="E15" s="179"/>
      <c r="F15" s="179"/>
      <c r="G15" s="198"/>
      <c r="H15" s="199"/>
      <c r="I15" s="199"/>
      <c r="J15" s="19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80" t="s">
        <v>90</v>
      </c>
      <c r="Q15" s="181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262" t="s">
        <v>127</v>
      </c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80" t="s">
        <v>91</v>
      </c>
      <c r="Q16" s="181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78">
        <f>VLOOKUP($U$8,'Nilai Syafahi'!$A$4:$Y$43,10,FALSE)</f>
        <v>0</v>
      </c>
      <c r="D17" s="179"/>
      <c r="E17" s="179"/>
      <c r="F17" s="179"/>
      <c r="G17" s="195" t="s">
        <v>58</v>
      </c>
      <c r="H17" s="196"/>
      <c r="I17" s="196"/>
      <c r="J17" s="196"/>
      <c r="K17" s="197"/>
      <c r="L17" s="91">
        <v>46</v>
      </c>
      <c r="M17" s="98" t="str">
        <f>VLOOKUP(N17,Sheet1!$A$1:$B$93,2)</f>
        <v xml:space="preserve"> </v>
      </c>
      <c r="N17" s="71"/>
      <c r="O17" s="100"/>
      <c r="P17" s="180" t="s">
        <v>92</v>
      </c>
      <c r="Q17" s="181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78"/>
      <c r="D18" s="179"/>
      <c r="E18" s="179"/>
      <c r="F18" s="179"/>
      <c r="G18" s="195" t="s">
        <v>164</v>
      </c>
      <c r="H18" s="196" t="s">
        <v>164</v>
      </c>
      <c r="I18" s="196" t="s">
        <v>164</v>
      </c>
      <c r="J18" s="196" t="s">
        <v>164</v>
      </c>
      <c r="K18" s="19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80" t="s">
        <v>93</v>
      </c>
      <c r="Q18" s="181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78"/>
      <c r="D19" s="179"/>
      <c r="E19" s="179"/>
      <c r="F19" s="179"/>
      <c r="G19" s="195" t="s">
        <v>72</v>
      </c>
      <c r="H19" s="196"/>
      <c r="I19" s="196"/>
      <c r="J19" s="196"/>
      <c r="K19" s="197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80" t="s">
        <v>94</v>
      </c>
      <c r="Q19" s="181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78">
        <f>VLOOKUP($U$8,'Nilai Syafahi'!$A$4:$Y$43,11,FALSE)</f>
        <v>0</v>
      </c>
      <c r="D20" s="179"/>
      <c r="E20" s="179"/>
      <c r="F20" s="179"/>
      <c r="G20" s="195" t="s">
        <v>252</v>
      </c>
      <c r="H20" s="196"/>
      <c r="I20" s="196"/>
      <c r="J20" s="196"/>
      <c r="K20" s="197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80" t="s">
        <v>95</v>
      </c>
      <c r="Q20" s="181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78">
        <f>VLOOKUP($U$8,'Nilai Syafahi'!$A$4:$Y$43,12,FALSE)</f>
        <v>0</v>
      </c>
      <c r="D21" s="179"/>
      <c r="E21" s="179"/>
      <c r="F21" s="179"/>
      <c r="G21" s="195" t="s">
        <v>73</v>
      </c>
      <c r="H21" s="196"/>
      <c r="I21" s="196"/>
      <c r="J21" s="196"/>
      <c r="K21" s="197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80" t="s">
        <v>96</v>
      </c>
      <c r="Q21" s="181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193" t="s">
        <v>124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80" t="s">
        <v>10</v>
      </c>
      <c r="Q22" s="181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201">
        <f>VLOOKUP($U$8,'Nilai Syafahi'!$A$4:$Y$43,13,FALSE)</f>
        <v>0</v>
      </c>
      <c r="D23" s="201"/>
      <c r="E23" s="201"/>
      <c r="F23" s="201"/>
      <c r="G23" s="202" t="s">
        <v>166</v>
      </c>
      <c r="H23" s="203"/>
      <c r="I23" s="203"/>
      <c r="J23" s="203"/>
      <c r="K23" s="203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80" t="s">
        <v>11</v>
      </c>
      <c r="Q23" s="181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201">
        <f>VLOOKUP($U$8,'Nilai Syafahi'!$A$4:$Y$43,14,FALSE)</f>
        <v>0</v>
      </c>
      <c r="D24" s="201"/>
      <c r="E24" s="201"/>
      <c r="F24" s="201"/>
      <c r="G24" s="200" t="s">
        <v>165</v>
      </c>
      <c r="H24" s="180"/>
      <c r="I24" s="180"/>
      <c r="J24" s="180"/>
      <c r="K24" s="180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80" t="s">
        <v>97</v>
      </c>
      <c r="Q24" s="181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201">
        <f>VLOOKUP($U$8,'Nilai Syafahi'!$A$4:$Y$43,15,FALSE)</f>
        <v>0</v>
      </c>
      <c r="D25" s="201"/>
      <c r="E25" s="201"/>
      <c r="F25" s="201"/>
      <c r="G25" s="200" t="s">
        <v>14</v>
      </c>
      <c r="H25" s="180"/>
      <c r="I25" s="180"/>
      <c r="J25" s="180"/>
      <c r="K25" s="180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80" t="s">
        <v>98</v>
      </c>
      <c r="Q25" s="181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201">
        <f>VLOOKUP($U$8,'Nilai Syafahi'!$A$4:$Y$43,16,FALSE)</f>
        <v>0</v>
      </c>
      <c r="D26" s="201"/>
      <c r="E26" s="201"/>
      <c r="F26" s="201"/>
      <c r="G26" s="200" t="s">
        <v>88</v>
      </c>
      <c r="H26" s="180"/>
      <c r="I26" s="180"/>
      <c r="J26" s="180"/>
      <c r="K26" s="180"/>
      <c r="L26" s="93">
        <v>54</v>
      </c>
      <c r="M26" s="98" t="str">
        <f>VLOOKUP(N26,Sheet1!$A$1:$B$93,2)</f>
        <v xml:space="preserve"> </v>
      </c>
      <c r="N26" s="71"/>
      <c r="O26" s="100"/>
      <c r="P26" s="180" t="s">
        <v>99</v>
      </c>
      <c r="Q26" s="181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201">
        <f>VLOOKUP($U$8,'Nilai Syafahi'!$A$4:$Y$43,17,FALSE)</f>
        <v>0</v>
      </c>
      <c r="D27" s="201"/>
      <c r="E27" s="201"/>
      <c r="F27" s="201"/>
      <c r="G27" s="276" t="s">
        <v>167</v>
      </c>
      <c r="H27" s="277"/>
      <c r="I27" s="277"/>
      <c r="J27" s="277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80" t="s">
        <v>100</v>
      </c>
      <c r="Q27" s="181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241">
        <f>VLOOKUP($U$8,'Nilai Syafahi'!$A$4:$Y$43,18,FALSE)</f>
        <v>0</v>
      </c>
      <c r="D28" s="241"/>
      <c r="E28" s="241"/>
      <c r="F28" s="241"/>
      <c r="G28" s="200" t="s">
        <v>17</v>
      </c>
      <c r="H28" s="180"/>
      <c r="I28" s="180"/>
      <c r="J28" s="180"/>
      <c r="K28" s="180"/>
      <c r="L28" s="95">
        <v>56</v>
      </c>
      <c r="M28" s="98" t="str">
        <f>VLOOKUP(N28,Sheet1!$A$1:$B$93,2)</f>
        <v xml:space="preserve"> </v>
      </c>
      <c r="N28" s="71"/>
      <c r="O28" s="100"/>
      <c r="P28" s="180" t="s">
        <v>101</v>
      </c>
      <c r="Q28" s="181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262" t="s">
        <v>125</v>
      </c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80" t="s">
        <v>102</v>
      </c>
      <c r="Q29" s="181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201"/>
      <c r="D30" s="201"/>
      <c r="E30" s="201"/>
      <c r="F30" s="201"/>
      <c r="G30" s="184" t="s">
        <v>18</v>
      </c>
      <c r="H30" s="185"/>
      <c r="I30" s="185"/>
      <c r="J30" s="185"/>
      <c r="K30" s="186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80" t="s">
        <v>103</v>
      </c>
      <c r="Q30" s="181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201"/>
      <c r="D31" s="201"/>
      <c r="E31" s="201"/>
      <c r="F31" s="201"/>
      <c r="G31" s="200" t="s">
        <v>19</v>
      </c>
      <c r="H31" s="180"/>
      <c r="I31" s="180"/>
      <c r="J31" s="180"/>
      <c r="K31" s="181"/>
      <c r="L31" s="93">
        <v>58</v>
      </c>
      <c r="M31" s="98" t="str">
        <f>VLOOKUP(N31,Sheet1!$A$1:$B$93,2)</f>
        <v xml:space="preserve"> </v>
      </c>
      <c r="N31" s="71"/>
      <c r="O31" s="100"/>
      <c r="P31" s="180" t="s">
        <v>104</v>
      </c>
      <c r="Q31" s="181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204"/>
      <c r="D32" s="204"/>
      <c r="E32" s="204"/>
      <c r="F32" s="204"/>
      <c r="G32" s="200" t="s">
        <v>21</v>
      </c>
      <c r="H32" s="180"/>
      <c r="I32" s="180"/>
      <c r="J32" s="180"/>
      <c r="K32" s="181"/>
      <c r="L32" s="96">
        <v>59</v>
      </c>
      <c r="M32" s="98" t="str">
        <f>VLOOKUP(N32,Sheet1!$A$1:$B$93,2)</f>
        <v xml:space="preserve"> </v>
      </c>
      <c r="N32" s="71"/>
      <c r="O32" s="100"/>
      <c r="P32" s="180" t="s">
        <v>24</v>
      </c>
      <c r="Q32" s="181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204"/>
      <c r="D33" s="204"/>
      <c r="E33" s="204"/>
      <c r="F33" s="204"/>
      <c r="G33" s="273" t="s">
        <v>22</v>
      </c>
      <c r="H33" s="274"/>
      <c r="I33" s="274"/>
      <c r="J33" s="274"/>
      <c r="K33" s="27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80" t="s">
        <v>105</v>
      </c>
      <c r="Q33" s="181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245">
        <f>VLOOKUP($U$8,'Nilai Syafahi'!$A$4:$Y$43,19,FALSE)</f>
        <v>0</v>
      </c>
      <c r="C34" s="246"/>
      <c r="D34" s="246"/>
      <c r="E34" s="246"/>
      <c r="F34" s="246"/>
      <c r="G34" s="246"/>
      <c r="H34" s="246"/>
      <c r="I34" s="246"/>
      <c r="J34" s="246"/>
      <c r="K34" s="247" t="s">
        <v>23</v>
      </c>
      <c r="L34" s="248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80" t="s">
        <v>106</v>
      </c>
      <c r="Q34" s="181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10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81" t="s">
        <v>107</v>
      </c>
      <c r="Q35" s="192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242" t="s">
        <v>27</v>
      </c>
      <c r="C36" s="243"/>
      <c r="D36" s="243"/>
      <c r="E36" s="243"/>
      <c r="F36" s="243"/>
      <c r="G36" s="243"/>
      <c r="H36" s="243"/>
      <c r="I36" s="243"/>
      <c r="J36" s="243"/>
      <c r="K36" s="244"/>
      <c r="L36" s="211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81" t="s">
        <v>108</v>
      </c>
      <c r="Q36" s="192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14" t="s">
        <v>28</v>
      </c>
      <c r="C37" s="215"/>
      <c r="D37" s="215" t="s">
        <v>29</v>
      </c>
      <c r="E37" s="215"/>
      <c r="F37" s="215"/>
      <c r="G37" s="215"/>
      <c r="H37" s="215"/>
      <c r="I37" s="215"/>
      <c r="J37" s="215"/>
      <c r="K37" s="38" t="s">
        <v>30</v>
      </c>
      <c r="L37" s="211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81" t="s">
        <v>109</v>
      </c>
      <c r="Q37" s="192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49">
        <f>VLOOKUP($U$8,Akhlak!$A$4:$J$43,6,FALSE)</f>
        <v>0</v>
      </c>
      <c r="C38" s="250"/>
      <c r="D38" s="250">
        <f>VLOOKUP($U$8,Akhlak!$A$4:$J$43,5,FALSE)</f>
        <v>0</v>
      </c>
      <c r="E38" s="250"/>
      <c r="F38" s="250"/>
      <c r="G38" s="250"/>
      <c r="H38" s="250"/>
      <c r="I38" s="250"/>
      <c r="J38" s="250"/>
      <c r="K38" s="39">
        <f>VLOOKUP($U$8,Akhlak!$A$4:$J$43,4,FALSE)</f>
        <v>0</v>
      </c>
      <c r="L38" s="211"/>
      <c r="M38" s="98" t="str">
        <f>VLOOKUP(N38,Sheet1!$A$1:$B$93,2)</f>
        <v xml:space="preserve"> </v>
      </c>
      <c r="N38" s="71"/>
      <c r="O38" s="101" t="s">
        <v>32</v>
      </c>
      <c r="P38" s="181" t="s">
        <v>110</v>
      </c>
      <c r="Q38" s="192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16" t="s">
        <v>31</v>
      </c>
      <c r="C39" s="217"/>
      <c r="D39" s="217"/>
      <c r="E39" s="217"/>
      <c r="F39" s="217"/>
      <c r="G39" s="217"/>
      <c r="H39" s="217"/>
      <c r="I39" s="217"/>
      <c r="J39" s="217"/>
      <c r="K39" s="218"/>
      <c r="L39" s="211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81" t="s">
        <v>111</v>
      </c>
      <c r="Q39" s="192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19" t="s">
        <v>33</v>
      </c>
      <c r="C40" s="220"/>
      <c r="D40" s="220" t="s">
        <v>34</v>
      </c>
      <c r="E40" s="220"/>
      <c r="F40" s="220"/>
      <c r="G40" s="220"/>
      <c r="H40" s="220"/>
      <c r="I40" s="220"/>
      <c r="J40" s="220"/>
      <c r="K40" s="38" t="s">
        <v>35</v>
      </c>
      <c r="L40" s="211"/>
      <c r="M40" s="98" t="str">
        <f>VLOOKUP(N40,Sheet1!$A$1:$B$93,2)</f>
        <v xml:space="preserve"> </v>
      </c>
      <c r="N40" s="71"/>
      <c r="O40" s="101" t="s">
        <v>39</v>
      </c>
      <c r="P40" s="181" t="s">
        <v>112</v>
      </c>
      <c r="Q40" s="192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239">
        <f>VLOOKUP($U$8,Akhlak!$A$4:$J$43,9,FALSE)</f>
        <v>0</v>
      </c>
      <c r="C41" s="240"/>
      <c r="D41" s="240">
        <f>VLOOKUP($U$8,Akhlak!$A$4:$J$43,8,FALSE)</f>
        <v>0</v>
      </c>
      <c r="E41" s="240"/>
      <c r="F41" s="240"/>
      <c r="G41" s="240"/>
      <c r="H41" s="240"/>
      <c r="I41" s="240"/>
      <c r="J41" s="240"/>
      <c r="K41" s="39">
        <f>VLOOKUP($U$8,Akhlak!$A$4:$J$43,7,FALSE)</f>
        <v>0</v>
      </c>
      <c r="L41" s="211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81" t="s">
        <v>113</v>
      </c>
      <c r="Q41" s="192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237" t="s">
        <v>37</v>
      </c>
      <c r="C42" s="238"/>
      <c r="D42" s="221" t="s">
        <v>38</v>
      </c>
      <c r="E42" s="221"/>
      <c r="F42" s="221"/>
      <c r="G42" s="221"/>
      <c r="H42" s="221"/>
      <c r="I42" s="221"/>
      <c r="J42" s="221"/>
      <c r="K42" s="222"/>
      <c r="L42" s="212"/>
      <c r="M42" s="98" t="str">
        <f>VLOOKUP(N42,Sheet1!$A$1:$B$93,2)</f>
        <v xml:space="preserve"> </v>
      </c>
      <c r="N42" s="71"/>
      <c r="O42" s="101" t="s">
        <v>42</v>
      </c>
      <c r="P42" s="181" t="s">
        <v>114</v>
      </c>
      <c r="Q42" s="192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31">
        <f ca="1">VLOOKUP($U$8,'Nilai Syafahi'!$A$4:$Y$43,24,FALSE)</f>
        <v>1</v>
      </c>
      <c r="C43" s="232"/>
      <c r="D43" s="225" t="e">
        <f>VLOOKUP($U$8,'Nilai Syafahi'!$A$4:$Y$43,23,FALSE)</f>
        <v>#DIV/0!</v>
      </c>
      <c r="E43" s="226"/>
      <c r="F43" s="226"/>
      <c r="G43" s="226"/>
      <c r="H43" s="226"/>
      <c r="I43" s="226"/>
      <c r="J43" s="227"/>
      <c r="K43" s="223">
        <f>VLOOKUP($U$8,'Nilai Syafahi'!$A$4:$Y$43,22,FALSE)</f>
        <v>0</v>
      </c>
      <c r="L43" s="211"/>
      <c r="M43" s="98" t="str">
        <f>VLOOKUP(N43,Sheet1!$A$1:$B$93,2)</f>
        <v xml:space="preserve"> </v>
      </c>
      <c r="N43" s="71"/>
      <c r="O43" s="101" t="s">
        <v>43</v>
      </c>
      <c r="P43" s="181" t="s">
        <v>115</v>
      </c>
      <c r="Q43" s="192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33"/>
      <c r="C44" s="234"/>
      <c r="D44" s="228"/>
      <c r="E44" s="229"/>
      <c r="F44" s="229"/>
      <c r="G44" s="229"/>
      <c r="H44" s="229"/>
      <c r="I44" s="229"/>
      <c r="J44" s="230"/>
      <c r="K44" s="224"/>
      <c r="L44" s="211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81" t="s">
        <v>116</v>
      </c>
      <c r="Q44" s="192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11"/>
      <c r="M45" s="98" t="str">
        <f>VLOOKUP(N45,Sheet1!$A$1:$B$93,2)</f>
        <v xml:space="preserve"> </v>
      </c>
      <c r="N45" s="71"/>
      <c r="O45" s="101" t="s">
        <v>76</v>
      </c>
      <c r="P45" s="181" t="s">
        <v>117</v>
      </c>
      <c r="Q45" s="192"/>
      <c r="R45" s="65">
        <v>37</v>
      </c>
      <c r="S45" s="22"/>
      <c r="T45" s="22"/>
      <c r="U45" s="22"/>
      <c r="V45" s="235"/>
      <c r="W45" s="235"/>
      <c r="X45" s="235"/>
      <c r="Y45" s="22"/>
      <c r="Z45" s="22"/>
      <c r="AA45" s="22"/>
      <c r="AB45" s="22"/>
    </row>
    <row r="46" spans="2:28" ht="15.6" customHeight="1" x14ac:dyDescent="0.3">
      <c r="B46" s="251" t="str">
        <f>VLOOKUP($U$8,Akhlak!$A$4:$J$43,10,FALSE)</f>
        <v xml:space="preserve"> </v>
      </c>
      <c r="C46" s="252"/>
      <c r="D46" s="252"/>
      <c r="E46" s="252"/>
      <c r="F46" s="252"/>
      <c r="G46" s="252"/>
      <c r="H46" s="252"/>
      <c r="I46" s="252"/>
      <c r="J46" s="252"/>
      <c r="K46" s="253"/>
      <c r="L46" s="211"/>
      <c r="M46" s="98" t="str">
        <f>VLOOKUP(N46,Sheet1!$A$1:$B$93,2)</f>
        <v xml:space="preserve"> </v>
      </c>
      <c r="N46" s="71"/>
      <c r="O46" s="101" t="s">
        <v>44</v>
      </c>
      <c r="P46" s="181" t="s">
        <v>118</v>
      </c>
      <c r="Q46" s="192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54"/>
      <c r="C47" s="191"/>
      <c r="D47" s="191"/>
      <c r="E47" s="191"/>
      <c r="F47" s="191"/>
      <c r="G47" s="191"/>
      <c r="H47" s="191"/>
      <c r="I47" s="191"/>
      <c r="J47" s="191"/>
      <c r="K47" s="255"/>
      <c r="L47" s="211"/>
      <c r="M47" s="99" t="str">
        <f>VLOOKUP(N47,Sheet1!$A$1:$B$93,2)</f>
        <v xml:space="preserve"> </v>
      </c>
      <c r="N47" s="72"/>
      <c r="O47" s="101" t="s">
        <v>120</v>
      </c>
      <c r="P47" s="181" t="s">
        <v>49</v>
      </c>
      <c r="Q47" s="192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269" t="e">
        <f>VLOOKUP($U$8,'Nilai Syafahi'!$A$4:$Y$43,25,FALSE)</f>
        <v>#DIV/0!</v>
      </c>
      <c r="C48" s="270"/>
      <c r="D48" s="270"/>
      <c r="E48" s="270"/>
      <c r="F48" s="270"/>
      <c r="G48" s="270"/>
      <c r="H48" s="270"/>
      <c r="I48" s="270"/>
      <c r="J48" s="270"/>
      <c r="K48" s="86" t="s">
        <v>168</v>
      </c>
      <c r="L48" s="213"/>
      <c r="M48" s="271">
        <f>VLOOKUP($U$8,'Nilai Tahriri'!$A$2:$Z$41,26,FALSE)</f>
        <v>0</v>
      </c>
      <c r="N48" s="272" t="e">
        <f>VLOOKUP($U$8,'Nilai Tahriri'!$A$2:$Z$41,41,FALSE)</f>
        <v>#REF!</v>
      </c>
      <c r="O48" s="272" t="e">
        <f>VLOOKUP($U$8,'Nilai Tahriri'!$A$2:$Z$41,41,FALSE)</f>
        <v>#REF!</v>
      </c>
      <c r="P48" s="206" t="s">
        <v>23</v>
      </c>
      <c r="Q48" s="206"/>
      <c r="R48" s="207"/>
      <c r="S48" s="22"/>
      <c r="T48" s="22"/>
      <c r="U48" s="22"/>
      <c r="V48" s="22"/>
      <c r="W48" s="22"/>
      <c r="X48" s="22"/>
      <c r="Y48" s="22"/>
      <c r="Z48" s="236"/>
      <c r="AA48" s="236"/>
      <c r="AB48" s="236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08"/>
      <c r="D50" s="208"/>
      <c r="E50" s="208"/>
      <c r="F50" s="208"/>
      <c r="G50" s="208"/>
      <c r="H50" s="208"/>
      <c r="I50" s="208"/>
      <c r="J50" s="208"/>
      <c r="K50" s="208"/>
      <c r="L50" s="47"/>
      <c r="M50" s="205" t="str">
        <f>Biodata!$C$13</f>
        <v>١٩ من محرم سنة ١٤٤٨ ه</v>
      </c>
      <c r="N50" s="205"/>
      <c r="O50" s="205"/>
      <c r="P50" s="205"/>
      <c r="Q50" s="209" t="s">
        <v>45</v>
      </c>
      <c r="R50" s="20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08"/>
      <c r="D51" s="208"/>
      <c r="E51" s="208"/>
      <c r="F51" s="208"/>
      <c r="G51" s="208"/>
      <c r="H51" s="208"/>
      <c r="I51" s="208"/>
      <c r="J51" s="208"/>
      <c r="K51" s="208"/>
      <c r="L51" s="47"/>
      <c r="M51" s="205" t="str">
        <f>Biodata!$C$14</f>
        <v>٤٠ من يوليو سنة ٢٠٢٦ م</v>
      </c>
      <c r="N51" s="205"/>
      <c r="O51" s="205"/>
      <c r="P51" s="205"/>
      <c r="Q51" s="209"/>
      <c r="R51" s="209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265" t="s">
        <v>47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7"/>
      <c r="M53" s="46"/>
      <c r="N53" s="51"/>
      <c r="O53" s="264" t="s">
        <v>48</v>
      </c>
      <c r="P53" s="264"/>
      <c r="Q53" s="264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172" t="s">
        <v>145</v>
      </c>
      <c r="L54" s="172"/>
      <c r="M54" s="172"/>
      <c r="N54" s="172"/>
      <c r="O54" s="172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266">
        <f>Biodata!$C$19</f>
        <v>0</v>
      </c>
      <c r="P56" s="266"/>
      <c r="Q56" s="266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261" t="str">
        <f>Biodata!$C$16</f>
        <v>الأستاذ الحاج أحمد مهيمن الماجستير</v>
      </c>
      <c r="L58" s="261"/>
      <c r="M58" s="261"/>
      <c r="N58" s="261"/>
      <c r="O58" s="261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ج للبنين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ADITYA ABIMANYU</v>
      </c>
      <c r="C6" s="8" t="str">
        <f>'Data Siswa'!C2</f>
        <v>119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AHMAD FAISAL</v>
      </c>
      <c r="C7" s="8" t="str">
        <f>'Data Siswa'!C3</f>
        <v>120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ALI HASAN</v>
      </c>
      <c r="C8" s="8" t="str">
        <f>'Data Siswa'!C4</f>
        <v>121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ANUGRAH RAMADHAN</v>
      </c>
      <c r="C9" s="8" t="str">
        <f>'Data Siswa'!C5</f>
        <v>122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ARKAN ANABSHI KHALIFI</v>
      </c>
      <c r="C10" s="8" t="str">
        <f>'Data Siswa'!C6</f>
        <v>123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ARYA NUR ILMI</v>
      </c>
      <c r="C11" s="8" t="str">
        <f>'Data Siswa'!C7</f>
        <v>124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BAYU RIZKI ADITIA</v>
      </c>
      <c r="C12" s="8" t="str">
        <f>'Data Siswa'!C8</f>
        <v>125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DAVIN AL - FARIZI</v>
      </c>
      <c r="C13" s="8" t="str">
        <f>'Data Siswa'!C9</f>
        <v>126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FAISAL VIKRAM LATARISSA</v>
      </c>
      <c r="C14" s="8" t="str">
        <f>'Data Siswa'!C10</f>
        <v>127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IMRON HAFIFI</v>
      </c>
      <c r="C15" s="8" t="str">
        <f>'Data Siswa'!C11</f>
        <v>128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MAULANA AZQI DAFIANSYAH</v>
      </c>
      <c r="C16" s="8" t="str">
        <f>'Data Siswa'!C12</f>
        <v>129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MUHAMAD DZAKY HUSEIN PULUNGAN</v>
      </c>
      <c r="C17" s="8" t="str">
        <f>'Data Siswa'!C13</f>
        <v>130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MUHAMMAD FAUZAN AMANULLAH</v>
      </c>
      <c r="C18" s="8" t="str">
        <f>'Data Siswa'!C14</f>
        <v>131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MUHAMMAD FADLAN AL-FAIZ</v>
      </c>
      <c r="C19" s="8" t="str">
        <f>'Data Siswa'!C15</f>
        <v>132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MUHAMMAD HAFIZ</v>
      </c>
      <c r="C20" s="8" t="str">
        <f>'Data Siswa'!C16</f>
        <v>133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MUHAMMAD NAJIH HARIRI</v>
      </c>
      <c r="C21" s="8" t="str">
        <f>'Data Siswa'!C17</f>
        <v>134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 t="str">
        <f>'Data Siswa'!B18</f>
        <v>MUHAMMAD RAFA FADHILLAH</v>
      </c>
      <c r="C22" s="8" t="str">
        <f>'Data Siswa'!C18</f>
        <v>135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 t="str">
        <f>'Data Siswa'!B19</f>
        <v>MUHAMMAD RIZKY FEBRIYANSAH</v>
      </c>
      <c r="C23" s="8" t="str">
        <f>'Data Siswa'!C19</f>
        <v>136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 t="str">
        <f>'Data Siswa'!B20</f>
        <v>SATRIA BINTANG RAMADHAN</v>
      </c>
      <c r="C24" s="8" t="str">
        <f>'Data Siswa'!C20</f>
        <v>137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 t="str">
        <f>'Data Siswa'!B21</f>
        <v>TANJILUN NAFIS</v>
      </c>
      <c r="C25" s="8" t="str">
        <f>'Data Siswa'!C21</f>
        <v>138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 t="str">
        <f>'Data Siswa'!B22</f>
        <v>WILDAN ARBIANSYAH</v>
      </c>
      <c r="C26" s="8" t="str">
        <f>'Data Siswa'!C22</f>
        <v>139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2026-06-08T14:50:37Z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