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2\"/>
    </mc:Choice>
  </mc:AlternateContent>
  <xr:revisionPtr revIDLastSave="0" documentId="13_ncr:1_{2E95AEE6-0CD0-4E5D-8CB4-82BE2660B02B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5" i="4" l="1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" i="4"/>
  <c r="O3" i="1" l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E7" i="12" l="1"/>
  <c r="E6" i="12"/>
  <c r="B48" i="1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<sst xmlns="http://schemas.openxmlformats.org/spreadsheetml/2006/main" count="445" uniqueCount="313">
  <si>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</si>
  <si>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</si>
  <si>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</si>
  <si>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</si>
  <si>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</si>
  <si>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</si>
  <si>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</si>
  <si>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</si>
  <si>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</si>
  <si>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</si>
  <si>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</si>
  <si>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</si>
  <si>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</si>
  <si>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</si>
  <si>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</si>
  <si>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</si>
  <si>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</si>
  <si>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</si>
  <si>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</si>
  <si>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</si>
  <si>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</si>
  <si>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</si>
  <si>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</si>
  <si>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</si>
  <si>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</si>
  <si>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</si>
  <si>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</si>
  <si>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</si>
  <si>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</si>
  <si>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</si>
  <si>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</si>
  <si>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</si>
  <si>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</si>
  <si>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</si>
  <si>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</si>
  <si>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</si>
  <si>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</si>
  <si>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</si>
  <si>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</si>
  <si>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</si>
  <si>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</si>
  <si>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</si>
  <si>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</si>
  <si>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</si>
  <si>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</si>
  <si>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</si>
  <si>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</si>
  <si>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</si>
  <si>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</si>
  <si>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</si>
  <si>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</si>
  <si>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</si>
  <si>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</si>
  <si>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</si>
  <si>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</si>
  <si>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</si>
  <si>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</si>
  <si>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</si>
  <si>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</si>
  <si>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</si>
  <si>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</si>
  <si>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</si>
  <si>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</si>
  <si>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</si>
  <si>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</si>
  <si>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</si>
  <si>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</si>
  <si>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</si>
  <si>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</si>
  <si>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</si>
  <si>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</si>
  <si>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</si>
  <si>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</si>
  <si>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</si>
  <si>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</si>
  <si>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</si>
  <si>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</si>
  <si>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</si>
  <si>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</si>
  <si>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</si>
  <si>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</si>
  <si>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</si>
  <si>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</si>
  <si>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</si>
  <si>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</si>
  <si>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</si>
  <si>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</si>
  <si>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</si>
  <si>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</si>
  <si>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</si>
  <si>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</si>
  <si>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</si>
  <si>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</si>
  <si>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</si>
  <si>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</si>
  <si>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</si>
  <si>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</si>
  <si>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</si>
  <si>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</si>
  <si>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</si>
  <si>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</si>
  <si>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</si>
  <si>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</si>
  <si>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</si>
  <si>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</si>
  <si>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</si>
  <si>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</si>
  <si>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</si>
  <si>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</si>
  <si>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</si>
  <si>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</si>
  <si>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</si>
  <si>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</si>
  <si>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</si>
  <si>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</si>
  <si>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</si>
  <si>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</si>
  <si>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</si>
  <si>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</si>
  <si>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</si>
  <si>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</si>
  <si>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</si>
  <si>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</si>
  <si>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</si>
  <si>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</si>
  <si>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</si>
  <si>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</si>
  <si>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</si>
  <si>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</si>
  <si>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</si>
  <si>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</si>
  <si>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</si>
  <si>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</si>
  <si>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</si>
  <si>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</si>
  <si>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</si>
  <si>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</si>
  <si>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</si>
  <si>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</si>
  <si>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</si>
  <si>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</si>
  <si>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</si>
  <si>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</si>
  <si>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</si>
  <si>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</si>
  <si>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</si>
  <si>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</si>
  <si>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</si>
  <si>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</si>
  <si>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</si>
  <si>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</si>
  <si>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</si>
  <si>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</si>
  <si>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</si>
  <si>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</si>
  <si>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</si>
  <si>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</si>
  <si>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</si>
  <si>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</si>
  <si>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</si>
  <si>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</si>
  <si>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</si>
  <si>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</si>
  <si>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</si>
  <si>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</si>
  <si>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</si>
  <si>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</si>
  <si>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</si>
  <si>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</si>
  <si>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</si>
  <si>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</si>
  <si>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</si>
  <si>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</si>
  <si>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</si>
  <si>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</si>
  <si>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</si>
  <si>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</si>
  <si>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</si>
  <si>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</si>
  <si>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</si>
  <si>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</si>
  <si>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</si>
  <si>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</si>
  <si>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</si>
  <si>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</si>
  <si>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</si>
  <si>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</si>
  <si>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</si>
  <si>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</si>
  <si>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</si>
  <si>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</si>
  <si>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</si>
  <si>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</si>
  <si>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</si>
  <si>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</si>
  <si>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</si>
  <si>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</si>
  <si>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</si>
  <si>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</si>
  <si>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</si>
  <si>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</si>
  <si>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</si>
  <si>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</si>
  <si>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</si>
  <si>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</si>
  <si>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</si>
  <si>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</si>
  <si>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</si>
  <si>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</si>
  <si>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</si>
  <si>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</si>
  <si>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</si>
  <si>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</si>
  <si>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</si>
  <si>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</si>
  <si>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</si>
  <si>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</si>
  <si>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</si>
  <si>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</si>
  <si>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</si>
  <si>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</si>
  <si>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</si>
  <si>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</si>
  <si>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</si>
  <si>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</si>
  <si>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</si>
  <si>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</si>
  <si>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</si>
  <si>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</si>
  <si>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</si>
  <si>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</si>
  <si>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</si>
  <si>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</si>
  <si>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</si>
  <si>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</si>
  <si>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</si>
  <si>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</si>
  <si>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</si>
  <si>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</si>
  <si>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</si>
  <si>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</si>
  <si>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</si>
  <si>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</si>
  <si>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</si>
  <si>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</si>
  <si>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</si>
  <si>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</si>
  <si>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</si>
  <si>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</si>
  <si>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</si>
  <si>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</si>
  <si>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</si>
  <si>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</si>
  <si>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</si>
  <si>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</si>
  <si>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</si>
  <si>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</si>
  <si>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</si>
  <si>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</si>
  <si>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</si>
  <si>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</si>
  <si>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</si>
  <si>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</si>
  <si>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</si>
  <si>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</si>
  <si>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</si>
  <si>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</si>
  <si>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</si>
  <si>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</si>
  <si>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</si>
  <si>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</si>
  <si>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</si>
  <si>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</si>
  <si>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</si>
  <si>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</si>
  <si>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</si>
  <si>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</si>
  <si>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</si>
  <si>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ALINDA SYAHNUN RAMADINA</t>
  </si>
  <si>
    <t>552</t>
  </si>
  <si>
    <t>AMIRAH AQILATUN AZIZA</t>
  </si>
  <si>
    <t>553</t>
  </si>
  <si>
    <t>ANASTASYA KIRANI RAHMAWATI</t>
  </si>
  <si>
    <t>554</t>
  </si>
  <si>
    <t>ANGEL BATRISYA</t>
  </si>
  <si>
    <t>555</t>
  </si>
  <si>
    <t>FAJRIN NUR KHOTIMAH</t>
  </si>
  <si>
    <t>556</t>
  </si>
  <si>
    <t>FIRJANI QOTRUNNADA</t>
  </si>
  <si>
    <t>557</t>
  </si>
  <si>
    <t>JELITA AULIYA PUTRI</t>
  </si>
  <si>
    <t>558</t>
  </si>
  <si>
    <t>NATASYA DWI OKTAVIA .S.</t>
  </si>
  <si>
    <t>559</t>
  </si>
  <si>
    <t>NUR AZAHRA HUMAIRAH</t>
  </si>
  <si>
    <t>560</t>
  </si>
  <si>
    <t>RESA ANJANI</t>
  </si>
  <si>
    <t>561</t>
  </si>
  <si>
    <t>SELI NOPIANI</t>
  </si>
  <si>
    <t>562</t>
  </si>
  <si>
    <t>SHEBI LATANIA</t>
  </si>
  <si>
    <t>563</t>
  </si>
  <si>
    <t>SHELIYANI PUTRI</t>
  </si>
  <si>
    <t>564</t>
  </si>
  <si>
    <t>SITI FATIMAH AZ ZAHRA</t>
  </si>
  <si>
    <t>565</t>
  </si>
  <si>
    <t>SYARIFATUL AMALIAH</t>
  </si>
  <si>
    <t>566</t>
  </si>
  <si>
    <t>ZAFARANI NAPISHYA NOERRACHMAN</t>
  </si>
  <si>
    <t>567</t>
  </si>
  <si>
    <t>ZHAHIRA VANIA PUTRI</t>
  </si>
  <si>
    <t>568</t>
  </si>
  <si>
    <t>الثاني ج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</si>
</sst>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130</v>
      </c>
    </row>
    <row r="4" spans="3:3" x14ac:dyDescent="0.3">
      <c r="C4" t="s">
        <v>131</v>
      </c>
    </row>
    <row r="6" spans="3:3" x14ac:dyDescent="0.3">
      <c r="C6" t="s">
        <v>132</v>
      </c>
    </row>
    <row r="8" spans="3:3" x14ac:dyDescent="0.3">
      <c r="C8" t="s">
        <v>133</v>
      </c>
    </row>
    <row r="10" spans="3:3" x14ac:dyDescent="0.3">
      <c r="C10" t="s">
        <v>134</v>
      </c>
    </row>
    <row r="12" spans="3:3" x14ac:dyDescent="0.3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6640625" defaultRowHeight="14.4" x14ac:dyDescent="0.3"/>
  <cols>
    <col min="1" max="1" width="8.6640625" style="22" customWidth="1"/>
    <col min="2" max="2" width="1.109375" style="22" hidden="1" customWidth="1"/>
    <col min="3" max="3" width="24.44140625" style="22" customWidth="1"/>
    <col min="4" max="4" width="24.88671875" style="22" customWidth="1"/>
    <col min="5" max="5" width="2.44140625" style="22" customWidth="1"/>
    <col min="6" max="6" width="24.21875" style="22" customWidth="1"/>
    <col min="7" max="16384" width="8.6640625" style="22"/>
  </cols>
  <sheetData>
    <row r="1" spans="1:12" x14ac:dyDescent="0.3">
      <c r="C1" s="119" t="s">
        <v>158</v>
      </c>
      <c r="D1" s="119"/>
      <c r="E1" s="119"/>
      <c r="F1" s="119"/>
      <c r="G1" s="119"/>
    </row>
    <row r="2" spans="1:12" x14ac:dyDescent="0.3">
      <c r="C2" s="119"/>
      <c r="D2" s="119"/>
      <c r="E2" s="119"/>
      <c r="F2" s="119"/>
      <c r="G2" s="119"/>
    </row>
    <row r="3" spans="1:12" ht="7.5" customHeight="1" x14ac:dyDescent="0.3">
      <c r="C3" s="120"/>
      <c r="D3" s="121"/>
      <c r="E3" s="121"/>
      <c r="F3" s="121"/>
      <c r="G3" s="122"/>
    </row>
    <row r="4" spans="1:12" ht="21" x14ac:dyDescent="0.3">
      <c r="A4" s="22" t="s">
        <v>81</v>
      </c>
      <c r="B4" s="22" t="str">
        <f>CONCATENATE(F4," ",E4," ",C4)</f>
        <v>الصف  : الثاني ج للبنات</v>
      </c>
      <c r="C4" s="124" t="s">
        <v>312</v>
      </c>
      <c r="D4" s="124"/>
      <c r="E4" s="124" t="s">
        <v>139</v>
      </c>
      <c r="F4" s="60" t="s">
        <v>138</v>
      </c>
      <c r="G4" s="118">
        <v>1</v>
      </c>
    </row>
    <row r="5" spans="1:12" x14ac:dyDescent="0.3">
      <c r="C5" s="124"/>
      <c r="D5" s="124"/>
      <c r="E5" s="124"/>
      <c r="F5" s="59" t="s">
        <v>143</v>
      </c>
      <c r="G5" s="118"/>
    </row>
    <row r="6" spans="1:12" ht="7.05" customHeight="1" x14ac:dyDescent="0.3">
      <c r="C6" s="127"/>
      <c r="D6" s="127"/>
      <c r="E6" s="127"/>
      <c r="F6" s="127"/>
      <c r="G6" s="127"/>
    </row>
    <row r="7" spans="1:12" ht="21" x14ac:dyDescent="0.3">
      <c r="A7" s="23" t="s">
        <v>81</v>
      </c>
      <c r="B7" s="22" t="str">
        <f>CONCATENATE(F7," ",E7," ",C7)</f>
        <v>الفصل الدراسي : الثاني</v>
      </c>
      <c r="C7" s="125" t="s">
        <v>273</v>
      </c>
      <c r="D7" s="125"/>
      <c r="E7" s="124" t="s">
        <v>139</v>
      </c>
      <c r="F7" s="60" t="s">
        <v>150</v>
      </c>
      <c r="G7" s="118">
        <v>2</v>
      </c>
    </row>
    <row r="8" spans="1:12" ht="21.6" customHeight="1" x14ac:dyDescent="0.3">
      <c r="C8" s="125"/>
      <c r="D8" s="125"/>
      <c r="E8" s="124"/>
      <c r="F8" s="59" t="s">
        <v>151</v>
      </c>
      <c r="G8" s="118"/>
    </row>
    <row r="9" spans="1:12" ht="7.05" customHeight="1" x14ac:dyDescent="0.3">
      <c r="C9" s="127"/>
      <c r="D9" s="127"/>
      <c r="E9" s="127"/>
      <c r="F9" s="127"/>
      <c r="G9" s="127"/>
    </row>
    <row r="10" spans="1:12" ht="26.55" customHeight="1" x14ac:dyDescent="0.4">
      <c r="A10" s="22" t="s">
        <v>81</v>
      </c>
      <c r="B10" s="22" t="str">
        <f>CONCATENATE(F10," : ")</f>
        <v xml:space="preserve">العام الدراسي : </v>
      </c>
      <c r="C10" s="128" t="s">
        <v>274</v>
      </c>
      <c r="D10" s="128"/>
      <c r="E10" s="124" t="s">
        <v>139</v>
      </c>
      <c r="F10" s="58" t="s">
        <v>140</v>
      </c>
      <c r="G10" s="118">
        <v>3</v>
      </c>
    </row>
    <row r="11" spans="1:12" ht="26.1" customHeight="1" x14ac:dyDescent="0.3">
      <c r="B11" s="113" t="str">
        <f>CONCATENATE(C10," ","م")</f>
        <v>٢٠٢٥ - ٢٠٢٦ م</v>
      </c>
      <c r="C11" s="126" t="s">
        <v>275</v>
      </c>
      <c r="D11" s="126"/>
      <c r="E11" s="124"/>
      <c r="F11" s="59" t="s">
        <v>142</v>
      </c>
      <c r="G11" s="118"/>
    </row>
    <row r="12" spans="1:12" ht="6.6" customHeight="1" x14ac:dyDescent="0.3">
      <c r="B12" s="113" t="str">
        <f>CONCATENATE(C11," ","ه")</f>
        <v>١٤٤٦ - ١٤٤٧ ه</v>
      </c>
      <c r="C12" s="127"/>
      <c r="D12" s="127"/>
      <c r="E12" s="127"/>
      <c r="F12" s="127"/>
      <c r="G12" s="127"/>
    </row>
    <row r="13" spans="1:12" ht="21" x14ac:dyDescent="0.4">
      <c r="C13" s="130" t="s">
        <v>276</v>
      </c>
      <c r="D13" s="131"/>
      <c r="E13" s="124" t="s">
        <v>139</v>
      </c>
      <c r="F13" s="58" t="s">
        <v>141</v>
      </c>
      <c r="G13" s="118">
        <v>4</v>
      </c>
      <c r="K13" s="56"/>
    </row>
    <row r="14" spans="1:12" ht="22.5" customHeight="1" x14ac:dyDescent="0.3">
      <c r="C14" s="131" t="s">
        <v>277</v>
      </c>
      <c r="D14" s="131"/>
      <c r="E14" s="124"/>
      <c r="F14" s="59" t="s">
        <v>144</v>
      </c>
      <c r="G14" s="118"/>
      <c r="K14" s="56"/>
    </row>
    <row r="15" spans="1:12" ht="6" customHeight="1" x14ac:dyDescent="0.3">
      <c r="C15" s="127"/>
      <c r="D15" s="127"/>
      <c r="E15" s="127"/>
      <c r="F15" s="127"/>
      <c r="G15" s="127"/>
    </row>
    <row r="16" spans="1:12" ht="21" x14ac:dyDescent="0.4">
      <c r="C16" s="123" t="s">
        <v>272</v>
      </c>
      <c r="D16" s="123"/>
      <c r="E16" s="124" t="s">
        <v>139</v>
      </c>
      <c r="F16" s="58" t="s">
        <v>146</v>
      </c>
      <c r="G16" s="118">
        <v>5</v>
      </c>
      <c r="K16" s="56"/>
      <c r="L16" s="56"/>
    </row>
    <row r="17" spans="3:12" ht="14.55" customHeight="1" x14ac:dyDescent="0.3">
      <c r="C17" s="123"/>
      <c r="D17" s="123"/>
      <c r="E17" s="124"/>
      <c r="F17" s="59" t="s">
        <v>148</v>
      </c>
      <c r="G17" s="118"/>
    </row>
    <row r="18" spans="3:12" ht="6" customHeight="1" x14ac:dyDescent="0.4">
      <c r="C18" s="129"/>
      <c r="D18" s="129"/>
      <c r="E18" s="129"/>
      <c r="F18" s="129"/>
      <c r="G18" s="129"/>
    </row>
    <row r="19" spans="3:12" ht="21" x14ac:dyDescent="0.4">
      <c r="C19" s="123"/>
      <c r="D19" s="123"/>
      <c r="E19" s="124" t="s">
        <v>139</v>
      </c>
      <c r="F19" s="58" t="s">
        <v>147</v>
      </c>
      <c r="G19" s="118">
        <v>6</v>
      </c>
    </row>
    <row r="20" spans="3:12" ht="14.55" customHeight="1" x14ac:dyDescent="0.3">
      <c r="C20" s="123"/>
      <c r="D20" s="123"/>
      <c r="E20" s="124"/>
      <c r="F20" s="57" t="s">
        <v>149</v>
      </c>
      <c r="G20" s="118"/>
    </row>
    <row r="24" spans="3:12" x14ac:dyDescent="0.3">
      <c r="L24" s="56"/>
    </row>
    <row r="25" spans="3:12" x14ac:dyDescent="0.3">
      <c r="L25" s="56"/>
    </row>
    <row r="26" spans="3:12" x14ac:dyDescent="0.3">
      <c r="L26" s="56"/>
    </row>
    <row r="27" spans="3:12" x14ac:dyDescent="0.3">
      <c r="L27" s="56"/>
    </row>
    <row r="28" spans="3:12" x14ac:dyDescent="0.3">
      <c r="L28" s="56"/>
    </row>
    <row r="29" spans="3:12" x14ac:dyDescent="0.3">
      <c r="L29" s="56"/>
    </row>
    <row r="30" spans="3:12" x14ac:dyDescent="0.3">
      <c r="L30" s="56"/>
    </row>
    <row r="31" spans="3:12" x14ac:dyDescent="0.3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5" sqref="B5"/>
    </sheetView>
  </sheetViews>
  <sheetFormatPr defaultColWidth="8.6640625" defaultRowHeight="14.4" x14ac:dyDescent="0.3"/>
  <cols>
    <col min="1" max="1" width="6.5546875" customWidth="1"/>
    <col min="2" max="2" width="32.44140625" style="22" customWidth="1"/>
    <col min="3" max="3" width="10.109375" style="22" customWidth="1"/>
    <col min="4" max="4" width="32.6640625" style="22" customWidth="1"/>
    <col min="5" max="16384" width="8.6640625" style="22"/>
  </cols>
  <sheetData>
    <row r="1" spans="1:4" ht="27.6" customHeight="1" x14ac:dyDescent="0.3">
      <c r="A1" s="13" t="s">
        <v>62</v>
      </c>
      <c r="B1" s="13" t="s">
        <v>152</v>
      </c>
      <c r="C1" s="13" t="s">
        <v>153</v>
      </c>
      <c r="D1" s="13" t="s">
        <v>271</v>
      </c>
    </row>
    <row r="2" spans="1:4" ht="18" customHeight="1" x14ac:dyDescent="0.3">
      <c r="A2" s="8">
        <v>1</v>
      </c>
      <c r="B2" s="115" t="s">
        <v>278</v>
      </c>
      <c r="C2" s="116" t="s">
        <v>279</v>
      </c>
      <c r="D2" s="117" t="s">
        <v>81</v>
      </c>
    </row>
    <row r="3" spans="1:4" ht="18" customHeight="1" x14ac:dyDescent="0.3">
      <c r="A3" s="8">
        <v>2</v>
      </c>
      <c r="B3" s="115" t="s">
        <v>280</v>
      </c>
      <c r="C3" s="116" t="s">
        <v>281</v>
      </c>
      <c r="D3" s="117" t="s">
        <v>81</v>
      </c>
    </row>
    <row r="4" spans="1:4" ht="18" customHeight="1" x14ac:dyDescent="0.3">
      <c r="A4" s="8">
        <v>3</v>
      </c>
      <c r="B4" s="115" t="s">
        <v>282</v>
      </c>
      <c r="C4" s="116" t="s">
        <v>283</v>
      </c>
      <c r="D4" s="117" t="s">
        <v>81</v>
      </c>
    </row>
    <row r="5" spans="1:4" ht="18" customHeight="1" x14ac:dyDescent="0.3">
      <c r="A5" s="8">
        <v>4</v>
      </c>
      <c r="B5" s="115" t="s">
        <v>284</v>
      </c>
      <c r="C5" s="116" t="s">
        <v>285</v>
      </c>
      <c r="D5" s="117" t="s">
        <v>81</v>
      </c>
    </row>
    <row r="6" spans="1:4" ht="18" customHeight="1" x14ac:dyDescent="0.3">
      <c r="A6" s="8">
        <v>5</v>
      </c>
      <c r="B6" s="115" t="s">
        <v>286</v>
      </c>
      <c r="C6" s="116" t="s">
        <v>287</v>
      </c>
      <c r="D6" s="117" t="s">
        <v>81</v>
      </c>
    </row>
    <row r="7" spans="1:4" ht="18" customHeight="1" x14ac:dyDescent="0.3">
      <c r="A7" s="8">
        <v>6</v>
      </c>
      <c r="B7" s="115" t="s">
        <v>288</v>
      </c>
      <c r="C7" s="116" t="s">
        <v>289</v>
      </c>
      <c r="D7" s="117" t="s">
        <v>81</v>
      </c>
    </row>
    <row r="8" spans="1:4" ht="18" customHeight="1" x14ac:dyDescent="0.3">
      <c r="A8" s="8">
        <v>7</v>
      </c>
      <c r="B8" s="115" t="s">
        <v>290</v>
      </c>
      <c r="C8" s="116" t="s">
        <v>291</v>
      </c>
      <c r="D8" s="117" t="s">
        <v>81</v>
      </c>
    </row>
    <row r="9" spans="1:4" ht="18" customHeight="1" x14ac:dyDescent="0.3">
      <c r="A9" s="8">
        <v>8</v>
      </c>
      <c r="B9" s="115" t="s">
        <v>292</v>
      </c>
      <c r="C9" s="116" t="s">
        <v>293</v>
      </c>
      <c r="D9" s="117" t="s">
        <v>81</v>
      </c>
    </row>
    <row r="10" spans="1:4" ht="18" customHeight="1" x14ac:dyDescent="0.3">
      <c r="A10" s="8">
        <v>9</v>
      </c>
      <c r="B10" s="115" t="s">
        <v>294</v>
      </c>
      <c r="C10" s="116" t="s">
        <v>295</v>
      </c>
      <c r="D10" s="117" t="s">
        <v>81</v>
      </c>
    </row>
    <row r="11" spans="1:4" ht="18" customHeight="1" x14ac:dyDescent="0.3">
      <c r="A11" s="8">
        <v>10</v>
      </c>
      <c r="B11" s="115" t="s">
        <v>296</v>
      </c>
      <c r="C11" s="116" t="s">
        <v>297</v>
      </c>
      <c r="D11" s="117" t="s">
        <v>81</v>
      </c>
    </row>
    <row r="12" spans="1:4" ht="18" customHeight="1" x14ac:dyDescent="0.3">
      <c r="A12" s="8">
        <v>11</v>
      </c>
      <c r="B12" s="115" t="s">
        <v>298</v>
      </c>
      <c r="C12" s="116" t="s">
        <v>299</v>
      </c>
      <c r="D12" s="117" t="s">
        <v>81</v>
      </c>
    </row>
    <row r="13" spans="1:4" ht="18" customHeight="1" x14ac:dyDescent="0.3">
      <c r="A13" s="8">
        <v>12</v>
      </c>
      <c r="B13" s="115" t="s">
        <v>300</v>
      </c>
      <c r="C13" s="116" t="s">
        <v>301</v>
      </c>
      <c r="D13" s="117" t="s">
        <v>81</v>
      </c>
    </row>
    <row r="14" spans="1:4" ht="18" customHeight="1" x14ac:dyDescent="0.3">
      <c r="A14" s="8">
        <v>13</v>
      </c>
      <c r="B14" s="115" t="s">
        <v>302</v>
      </c>
      <c r="C14" s="116" t="s">
        <v>303</v>
      </c>
      <c r="D14" s="117" t="s">
        <v>81</v>
      </c>
    </row>
    <row r="15" spans="1:4" ht="18" customHeight="1" x14ac:dyDescent="0.3">
      <c r="A15" s="8">
        <v>14</v>
      </c>
      <c r="B15" s="115" t="s">
        <v>304</v>
      </c>
      <c r="C15" s="116" t="s">
        <v>305</v>
      </c>
      <c r="D15" s="117" t="s">
        <v>81</v>
      </c>
    </row>
    <row r="16" spans="1:4" ht="18" customHeight="1" x14ac:dyDescent="0.3">
      <c r="A16" s="8">
        <v>15</v>
      </c>
      <c r="B16" s="115" t="s">
        <v>306</v>
      </c>
      <c r="C16" s="116" t="s">
        <v>307</v>
      </c>
      <c r="D16" s="117" t="s">
        <v>81</v>
      </c>
    </row>
    <row r="17" spans="1:4" ht="18" customHeight="1" x14ac:dyDescent="0.3">
      <c r="A17" s="8">
        <v>16</v>
      </c>
      <c r="B17" s="115" t="s">
        <v>308</v>
      </c>
      <c r="C17" s="116" t="s">
        <v>309</v>
      </c>
      <c r="D17" s="117" t="s">
        <v>81</v>
      </c>
    </row>
    <row r="18" spans="1:4" ht="18" customHeight="1" x14ac:dyDescent="0.3">
      <c r="A18" s="8">
        <v>17</v>
      </c>
      <c r="B18" s="115" t="s">
        <v>310</v>
      </c>
      <c r="C18" s="116" t="s">
        <v>311</v>
      </c>
      <c r="D18" s="117" t="s">
        <v>81</v>
      </c>
    </row>
    <row r="19" spans="1:4" ht="18" customHeight="1" x14ac:dyDescent="0.3">
      <c r="A19" s="8">
        <v>18</v>
      </c>
      <c r="B19" s="115"/>
      <c r="C19" s="116"/>
      <c r="D19" s="117" t="s">
        <v>81</v>
      </c>
    </row>
    <row r="20" spans="1:4" ht="18" customHeight="1" x14ac:dyDescent="0.3">
      <c r="A20" s="8">
        <v>19</v>
      </c>
      <c r="B20" s="115"/>
      <c r="C20" s="116"/>
      <c r="D20" s="117" t="s">
        <v>81</v>
      </c>
    </row>
    <row r="21" spans="1:4" ht="18" customHeight="1" x14ac:dyDescent="0.3">
      <c r="A21" s="8">
        <v>20</v>
      </c>
      <c r="B21" s="115"/>
      <c r="C21" s="116"/>
      <c r="D21" s="117" t="s">
        <v>81</v>
      </c>
    </row>
    <row r="22" spans="1:4" ht="18" customHeight="1" x14ac:dyDescent="0.3">
      <c r="A22" s="8">
        <v>21</v>
      </c>
      <c r="B22" s="115"/>
      <c r="C22" s="116"/>
      <c r="D22" s="117" t="s">
        <v>81</v>
      </c>
    </row>
    <row r="23" spans="1:4" ht="18" customHeight="1" x14ac:dyDescent="0.3">
      <c r="A23" s="8">
        <v>22</v>
      </c>
      <c r="B23" s="115"/>
      <c r="C23" s="116"/>
      <c r="D23" s="117" t="s">
        <v>81</v>
      </c>
    </row>
    <row r="24" spans="1:4" ht="18" customHeight="1" x14ac:dyDescent="0.3">
      <c r="A24" s="8">
        <v>23</v>
      </c>
      <c r="B24" s="115"/>
      <c r="C24" s="116"/>
      <c r="D24" s="117" t="s">
        <v>81</v>
      </c>
    </row>
    <row r="25" spans="1:4" ht="18" customHeight="1" x14ac:dyDescent="0.3">
      <c r="A25" s="8">
        <v>24</v>
      </c>
      <c r="B25" s="115"/>
      <c r="C25" s="116"/>
      <c r="D25" s="117" t="s">
        <v>81</v>
      </c>
    </row>
    <row r="26" spans="1:4" ht="18" customHeight="1" x14ac:dyDescent="0.3">
      <c r="A26" s="8">
        <v>25</v>
      </c>
      <c r="B26" s="115"/>
      <c r="C26" s="116"/>
      <c r="D26" s="117" t="s">
        <v>81</v>
      </c>
    </row>
    <row r="27" spans="1:4" ht="18" customHeight="1" x14ac:dyDescent="0.3">
      <c r="A27" s="8">
        <v>26</v>
      </c>
      <c r="B27" s="115"/>
      <c r="C27" s="116"/>
      <c r="D27" s="117" t="s">
        <v>81</v>
      </c>
    </row>
    <row r="28" spans="1:4" ht="18" customHeight="1" x14ac:dyDescent="0.3">
      <c r="A28" s="8">
        <v>27</v>
      </c>
      <c r="B28" s="115"/>
      <c r="C28" s="116"/>
      <c r="D28" s="117" t="s">
        <v>81</v>
      </c>
    </row>
    <row r="29" spans="1:4" ht="18" customHeight="1" x14ac:dyDescent="0.3">
      <c r="A29" s="8">
        <v>28</v>
      </c>
      <c r="B29" s="115"/>
      <c r="C29" s="116"/>
      <c r="D29" s="117" t="s">
        <v>81</v>
      </c>
    </row>
    <row r="30" spans="1:4" ht="18" customHeight="1" x14ac:dyDescent="0.3">
      <c r="A30" s="8">
        <v>29</v>
      </c>
      <c r="B30" s="115"/>
      <c r="C30" s="116"/>
      <c r="D30" s="117" t="s">
        <v>81</v>
      </c>
    </row>
    <row r="31" spans="1:4" ht="18" customHeight="1" x14ac:dyDescent="0.3">
      <c r="A31" s="8">
        <v>30</v>
      </c>
      <c r="B31" s="115"/>
      <c r="C31" s="116"/>
      <c r="D31" s="117" t="s">
        <v>81</v>
      </c>
    </row>
    <row r="32" spans="1:4" ht="18" customHeight="1" x14ac:dyDescent="0.3">
      <c r="A32" s="8">
        <v>31</v>
      </c>
      <c r="B32" s="115"/>
      <c r="C32" s="115"/>
      <c r="D32" s="117" t="s">
        <v>81</v>
      </c>
    </row>
    <row r="33" spans="1:4" ht="18" customHeight="1" x14ac:dyDescent="0.3">
      <c r="A33" s="8">
        <v>32</v>
      </c>
      <c r="B33" s="115"/>
      <c r="C33" s="115"/>
      <c r="D33" s="117" t="s">
        <v>81</v>
      </c>
    </row>
    <row r="34" spans="1:4" ht="18" customHeight="1" x14ac:dyDescent="0.3">
      <c r="A34" s="8">
        <v>33</v>
      </c>
      <c r="B34" s="115"/>
      <c r="C34" s="115"/>
      <c r="D34" s="117" t="s">
        <v>81</v>
      </c>
    </row>
    <row r="35" spans="1:4" ht="18" customHeight="1" x14ac:dyDescent="0.3">
      <c r="A35" s="8">
        <v>34</v>
      </c>
      <c r="B35" s="115"/>
      <c r="C35" s="115"/>
      <c r="D35" s="117" t="s">
        <v>81</v>
      </c>
    </row>
    <row r="36" spans="1:4" ht="18" customHeight="1" x14ac:dyDescent="0.3">
      <c r="A36" s="8">
        <v>35</v>
      </c>
      <c r="B36" s="115"/>
      <c r="C36" s="115"/>
      <c r="D36" s="117" t="s">
        <v>81</v>
      </c>
    </row>
    <row r="37" spans="1:4" ht="18" customHeight="1" x14ac:dyDescent="0.3">
      <c r="A37" s="8">
        <v>36</v>
      </c>
      <c r="B37" s="115"/>
      <c r="C37" s="115"/>
      <c r="D37" s="117" t="s">
        <v>81</v>
      </c>
    </row>
    <row r="38" spans="1:4" ht="18" customHeight="1" x14ac:dyDescent="0.3">
      <c r="A38" s="8">
        <v>37</v>
      </c>
      <c r="B38" s="115"/>
      <c r="C38" s="115"/>
      <c r="D38" s="117" t="s">
        <v>81</v>
      </c>
    </row>
    <row r="39" spans="1:4" ht="18" customHeight="1" x14ac:dyDescent="0.3">
      <c r="A39" s="8">
        <v>38</v>
      </c>
      <c r="B39" s="115"/>
      <c r="C39" s="115"/>
      <c r="D39" s="117" t="s">
        <v>81</v>
      </c>
    </row>
    <row r="40" spans="1:4" ht="18" customHeight="1" x14ac:dyDescent="0.3">
      <c r="A40" s="8">
        <v>39</v>
      </c>
      <c r="B40" s="115"/>
      <c r="C40" s="115"/>
      <c r="D40" s="117" t="s">
        <v>81</v>
      </c>
    </row>
    <row r="41" spans="1:4" ht="18" customHeight="1" x14ac:dyDescent="0.3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zoomScaleNormal="100" workbookViewId="0">
      <selection activeCell="AA2" sqref="AA2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5" width="5.109375" customWidth="1"/>
    <col min="26" max="26" width="8.44140625" customWidth="1"/>
    <col min="27" max="27" width="7.109375" style="5" bestFit="1" customWidth="1"/>
  </cols>
  <sheetData>
    <row r="1" spans="1:27" ht="71.099999999999994" customHeight="1" x14ac:dyDescent="0.3">
      <c r="A1" s="12" t="s">
        <v>62</v>
      </c>
      <c r="B1" s="13" t="s">
        <v>152</v>
      </c>
      <c r="C1" s="12" t="s">
        <v>50</v>
      </c>
      <c r="D1" s="106" t="s">
        <v>265</v>
      </c>
      <c r="E1" s="106" t="s">
        <v>7</v>
      </c>
      <c r="F1" s="106" t="s">
        <v>9</v>
      </c>
      <c r="G1" s="106" t="s">
        <v>12</v>
      </c>
      <c r="H1" s="106" t="s">
        <v>264</v>
      </c>
      <c r="I1" s="106" t="s">
        <v>52</v>
      </c>
      <c r="J1" s="106" t="s">
        <v>268</v>
      </c>
      <c r="K1" s="106" t="s">
        <v>53</v>
      </c>
      <c r="L1" s="106" t="s">
        <v>15</v>
      </c>
      <c r="M1" s="106" t="s">
        <v>269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266</v>
      </c>
      <c r="X1" s="14" t="s">
        <v>267</v>
      </c>
      <c r="Y1" s="14" t="s">
        <v>61</v>
      </c>
      <c r="Z1" s="15" t="s">
        <v>63</v>
      </c>
      <c r="AA1" s="16" t="s">
        <v>129</v>
      </c>
    </row>
    <row r="2" spans="1:27" ht="15.6" x14ac:dyDescent="0.3">
      <c r="A2" s="11">
        <f>'Data Siswa'!A2</f>
        <v>1</v>
      </c>
      <c r="B2" s="81" t="str">
        <f>'Data Siswa'!B2</f>
        <v>ALINDA SYAHNUN RAMADINA</v>
      </c>
      <c r="C2" s="11" t="str">
        <f>'Data Siswa'!C2</f>
        <v>552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6" x14ac:dyDescent="0.3">
      <c r="A3" s="11">
        <f>'Data Siswa'!A3</f>
        <v>2</v>
      </c>
      <c r="B3" s="81" t="str">
        <f>'Data Siswa'!B3</f>
        <v>AMIRAH AQILATUN AZIZA</v>
      </c>
      <c r="C3" s="11" t="str">
        <f>'Data Siswa'!C3</f>
        <v>553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6" x14ac:dyDescent="0.3">
      <c r="A4" s="11">
        <f>'Data Siswa'!A4</f>
        <v>3</v>
      </c>
      <c r="B4" s="81" t="str">
        <f>'Data Siswa'!B4</f>
        <v>ANASTASYA KIRANI RAHMAWATI</v>
      </c>
      <c r="C4" s="11" t="str">
        <f>'Data Siswa'!C4</f>
        <v>554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6" x14ac:dyDescent="0.3">
      <c r="A5" s="11">
        <f>'Data Siswa'!A5</f>
        <v>4</v>
      </c>
      <c r="B5" s="81" t="str">
        <f>'Data Siswa'!B5</f>
        <v>ANGEL BATRISYA</v>
      </c>
      <c r="C5" s="11" t="str">
        <f>'Data Siswa'!C5</f>
        <v>555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6" x14ac:dyDescent="0.3">
      <c r="A6" s="11">
        <f>'Data Siswa'!A6</f>
        <v>5</v>
      </c>
      <c r="B6" s="81" t="str">
        <f>'Data Siswa'!B6</f>
        <v>FAJRIN NUR KHOTIMAH</v>
      </c>
      <c r="C6" s="11" t="str">
        <f>'Data Siswa'!C6</f>
        <v>556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6" x14ac:dyDescent="0.3">
      <c r="A7" s="11">
        <f>'Data Siswa'!A7</f>
        <v>6</v>
      </c>
      <c r="B7" s="81" t="str">
        <f>'Data Siswa'!B7</f>
        <v>FIRJANI QOTRUNNADA</v>
      </c>
      <c r="C7" s="11" t="str">
        <f>'Data Siswa'!C7</f>
        <v>557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6" x14ac:dyDescent="0.3">
      <c r="A8" s="11">
        <f>'Data Siswa'!A8</f>
        <v>7</v>
      </c>
      <c r="B8" s="81" t="str">
        <f>'Data Siswa'!B8</f>
        <v>JELITA AULIYA PUTRI</v>
      </c>
      <c r="C8" s="11" t="str">
        <f>'Data Siswa'!C8</f>
        <v>558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6" x14ac:dyDescent="0.3">
      <c r="A9" s="11">
        <f>'Data Siswa'!A9</f>
        <v>8</v>
      </c>
      <c r="B9" s="81" t="str">
        <f>'Data Siswa'!B9</f>
        <v>NATASYA DWI OKTAVIA .S.</v>
      </c>
      <c r="C9" s="11" t="str">
        <f>'Data Siswa'!C9</f>
        <v>559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6" x14ac:dyDescent="0.3">
      <c r="A10" s="11">
        <f>'Data Siswa'!A10</f>
        <v>9</v>
      </c>
      <c r="B10" s="81" t="str">
        <f>'Data Siswa'!B10</f>
        <v>NUR AZAHRA HUMAIRAH</v>
      </c>
      <c r="C10" s="11" t="str">
        <f>'Data Siswa'!C10</f>
        <v>560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6" x14ac:dyDescent="0.3">
      <c r="A11" s="11">
        <f>'Data Siswa'!A11</f>
        <v>10</v>
      </c>
      <c r="B11" s="81" t="str">
        <f>'Data Siswa'!B11</f>
        <v>RESA ANJANI</v>
      </c>
      <c r="C11" s="11" t="str">
        <f>'Data Siswa'!C11</f>
        <v>561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6" x14ac:dyDescent="0.3">
      <c r="A12" s="11">
        <f>'Data Siswa'!A12</f>
        <v>11</v>
      </c>
      <c r="B12" s="81" t="str">
        <f>'Data Siswa'!B12</f>
        <v>SELI NOPIANI</v>
      </c>
      <c r="C12" s="11" t="str">
        <f>'Data Siswa'!C12</f>
        <v>562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6" x14ac:dyDescent="0.3">
      <c r="A13" s="11">
        <f>'Data Siswa'!A13</f>
        <v>12</v>
      </c>
      <c r="B13" s="81" t="str">
        <f>'Data Siswa'!B13</f>
        <v>SHEBI LATANIA</v>
      </c>
      <c r="C13" s="11" t="str">
        <f>'Data Siswa'!C13</f>
        <v>563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6" x14ac:dyDescent="0.3">
      <c r="A14" s="11">
        <f>'Data Siswa'!A14</f>
        <v>13</v>
      </c>
      <c r="B14" s="81" t="str">
        <f>'Data Siswa'!B14</f>
        <v>SHELIYANI PUTRI</v>
      </c>
      <c r="C14" s="11" t="str">
        <f>'Data Siswa'!C14</f>
        <v>564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6" x14ac:dyDescent="0.3">
      <c r="A15" s="11">
        <f>'Data Siswa'!A15</f>
        <v>14</v>
      </c>
      <c r="B15" s="81" t="str">
        <f>'Data Siswa'!B15</f>
        <v>SITI FATIMAH AZ ZAHRA</v>
      </c>
      <c r="C15" s="11" t="str">
        <f>'Data Siswa'!C15</f>
        <v>565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6" x14ac:dyDescent="0.3">
      <c r="A16" s="11">
        <f>'Data Siswa'!A16</f>
        <v>15</v>
      </c>
      <c r="B16" s="81" t="str">
        <f>'Data Siswa'!B16</f>
        <v>SYARIFATUL AMALIAH</v>
      </c>
      <c r="C16" s="11" t="str">
        <f>'Data Siswa'!C16</f>
        <v>566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6" x14ac:dyDescent="0.3">
      <c r="A17" s="11">
        <f>'Data Siswa'!A17</f>
        <v>16</v>
      </c>
      <c r="B17" s="81" t="str">
        <f>'Data Siswa'!B17</f>
        <v>ZAFARANI NAPISHYA NOERRACHMAN</v>
      </c>
      <c r="C17" s="11" t="str">
        <f>'Data Siswa'!C17</f>
        <v>567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6" x14ac:dyDescent="0.3">
      <c r="A18" s="11">
        <f>'Data Siswa'!A18</f>
        <v>17</v>
      </c>
      <c r="B18" s="81" t="str">
        <f>'Data Siswa'!B18</f>
        <v>ZHAHIRA VANIA PUTRI</v>
      </c>
      <c r="C18" s="11" t="str">
        <f>'Data Siswa'!C18</f>
        <v>568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6" x14ac:dyDescent="0.3">
      <c r="A19" s="11">
        <f>'Data Siswa'!A19</f>
        <v>18</v>
      </c>
      <c r="B19" s="81">
        <f>'Data Siswa'!B19</f>
        <v>0</v>
      </c>
      <c r="C19" s="11">
        <f>'Data Siswa'!C19</f>
        <v>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6" x14ac:dyDescent="0.3">
      <c r="A20" s="11">
        <f>'Data Siswa'!A20</f>
        <v>19</v>
      </c>
      <c r="B20" s="81">
        <f>'Data Siswa'!B20</f>
        <v>0</v>
      </c>
      <c r="C20" s="11">
        <f>'Data Siswa'!C20</f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6" x14ac:dyDescent="0.3">
      <c r="A21" s="11">
        <f>'Data Siswa'!A21</f>
        <v>20</v>
      </c>
      <c r="B21" s="81">
        <f>'Data Siswa'!B21</f>
        <v>0</v>
      </c>
      <c r="C21" s="11">
        <f>'Data Siswa'!C21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6" x14ac:dyDescent="0.3">
      <c r="A22" s="11">
        <f>'Data Siswa'!A22</f>
        <v>21</v>
      </c>
      <c r="B22" s="81">
        <f>'Data Siswa'!B22</f>
        <v>0</v>
      </c>
      <c r="C22" s="11">
        <f>'Data Siswa'!C22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6" x14ac:dyDescent="0.3">
      <c r="A23" s="11">
        <f>'Data Siswa'!A23</f>
        <v>22</v>
      </c>
      <c r="B23" s="81">
        <f>'Data Siswa'!B23</f>
        <v>0</v>
      </c>
      <c r="C23" s="11">
        <f>'Data Siswa'!C23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6" x14ac:dyDescent="0.3">
      <c r="A24" s="11">
        <f>'Data Siswa'!A24</f>
        <v>23</v>
      </c>
      <c r="B24" s="81">
        <f>'Data Siswa'!B24</f>
        <v>0</v>
      </c>
      <c r="C24" s="11">
        <f>'Data Siswa'!C24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6" x14ac:dyDescent="0.3">
      <c r="A25" s="11">
        <f>'Data Siswa'!A25</f>
        <v>24</v>
      </c>
      <c r="B25" s="81">
        <f>'Data Siswa'!B25</f>
        <v>0</v>
      </c>
      <c r="C25" s="11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6" x14ac:dyDescent="0.3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6" x14ac:dyDescent="0.3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6" x14ac:dyDescent="0.3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6" x14ac:dyDescent="0.3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6" x14ac:dyDescent="0.3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6" x14ac:dyDescent="0.3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6" x14ac:dyDescent="0.3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6" x14ac:dyDescent="0.3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6" x14ac:dyDescent="0.3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6" x14ac:dyDescent="0.3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6" x14ac:dyDescent="0.3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6" x14ac:dyDescent="0.3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6" x14ac:dyDescent="0.3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6" x14ac:dyDescent="0.3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6" x14ac:dyDescent="0.3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6" x14ac:dyDescent="0.3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77" zoomScaleNormal="80" workbookViewId="0">
      <selection activeCell="Y5" sqref="Y5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5" width="4.109375" bestFit="1" customWidth="1"/>
    <col min="6" max="6" width="5.21875" bestFit="1" customWidth="1"/>
    <col min="7" max="9" width="4.109375" bestFit="1" customWidth="1"/>
    <col min="10" max="11" width="4" bestFit="1" customWidth="1"/>
    <col min="12" max="12" width="4" customWidth="1"/>
    <col min="13" max="16" width="4.109375" bestFit="1" customWidth="1"/>
    <col min="17" max="18" width="4.109375" customWidth="1"/>
    <col min="19" max="19" width="6.44140625" bestFit="1" customWidth="1"/>
    <col min="20" max="20" width="9.44140625" style="67" bestFit="1" customWidth="1"/>
    <col min="21" max="21" width="2.88671875" customWidth="1"/>
    <col min="22" max="22" width="8.6640625" customWidth="1"/>
    <col min="23" max="23" width="11.44140625" bestFit="1" customWidth="1"/>
    <col min="24" max="24" width="7.6640625" customWidth="1"/>
    <col min="25" max="25" width="11.44140625" style="5" customWidth="1"/>
  </cols>
  <sheetData>
    <row r="1" spans="1:25" ht="14.55" customHeight="1" x14ac:dyDescent="0.3">
      <c r="A1" s="143" t="s">
        <v>160</v>
      </c>
      <c r="B1" s="144"/>
      <c r="C1" s="145"/>
      <c r="D1" s="146" t="s">
        <v>161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  <c r="U1" s="133"/>
      <c r="V1" s="135" t="s">
        <v>159</v>
      </c>
      <c r="W1" s="136"/>
      <c r="X1" s="137"/>
      <c r="Y1" s="74" t="s">
        <v>154</v>
      </c>
    </row>
    <row r="2" spans="1:25" ht="19.5" customHeight="1" x14ac:dyDescent="0.3">
      <c r="A2" s="151" t="s">
        <v>62</v>
      </c>
      <c r="B2" s="149" t="s">
        <v>51</v>
      </c>
      <c r="C2" s="151" t="s">
        <v>50</v>
      </c>
      <c r="D2" s="149" t="s">
        <v>66</v>
      </c>
      <c r="E2" s="149"/>
      <c r="F2" s="149"/>
      <c r="G2" s="149"/>
      <c r="H2" s="149"/>
      <c r="I2" s="149"/>
      <c r="J2" s="140" t="s">
        <v>67</v>
      </c>
      <c r="K2" s="141"/>
      <c r="L2" s="142"/>
      <c r="M2" s="140" t="s">
        <v>68</v>
      </c>
      <c r="N2" s="141"/>
      <c r="O2" s="141"/>
      <c r="P2" s="141"/>
      <c r="Q2" s="141"/>
      <c r="R2" s="142"/>
      <c r="S2" s="149" t="s">
        <v>23</v>
      </c>
      <c r="T2" s="150" t="s">
        <v>83</v>
      </c>
      <c r="U2" s="134"/>
      <c r="V2" s="138" t="s">
        <v>38</v>
      </c>
      <c r="W2" s="138" t="s">
        <v>83</v>
      </c>
      <c r="X2" s="138" t="s">
        <v>74</v>
      </c>
      <c r="Y2" s="132" t="s">
        <v>163</v>
      </c>
    </row>
    <row r="3" spans="1:25" ht="85.05" customHeight="1" x14ac:dyDescent="0.3">
      <c r="A3" s="151"/>
      <c r="B3" s="149"/>
      <c r="C3" s="151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9"/>
      <c r="T3" s="150"/>
      <c r="U3" s="134"/>
      <c r="V3" s="139"/>
      <c r="W3" s="139"/>
      <c r="X3" s="139"/>
      <c r="Y3" s="132"/>
    </row>
    <row r="4" spans="1:25" ht="15.6" x14ac:dyDescent="0.3">
      <c r="A4" s="75">
        <f>'Data Siswa'!A2</f>
        <v>1</v>
      </c>
      <c r="B4" s="82" t="str">
        <f>'Data Siswa'!B2</f>
        <v>ALINDA SYAHNUN RAMADINA</v>
      </c>
      <c r="C4" s="75" t="str">
        <f>'Data Siswa'!C2</f>
        <v>552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e">
        <f>IF(W4&lt;=4.5,"غير منقولة",IF(AND(W4&gt;4.5,W4&lt;=5.5),"منقولة مؤقت",IF(W4&gt;5.5,"منقولة")))</f>
        <v>#DIV/0!</v>
      </c>
    </row>
    <row r="5" spans="1:25" ht="15.6" x14ac:dyDescent="0.3">
      <c r="A5" s="75">
        <f>'Data Siswa'!A3</f>
        <v>2</v>
      </c>
      <c r="B5" s="83" t="str">
        <f>'Data Siswa'!B3</f>
        <v>AMIRAH AQILATUN AZIZA</v>
      </c>
      <c r="C5" s="75" t="str">
        <f>'Data Siswa'!C3</f>
        <v>553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e">
        <f t="shared" ref="Y5:Y43" si="2">IF(W5&lt;=4.5,"غير منقولة",IF(AND(W5&gt;4.5,W5&lt;=5.5),"منقولة مؤقت",IF(W5&gt;5.5,"منقولة")))</f>
        <v>#DIV/0!</v>
      </c>
    </row>
    <row r="6" spans="1:25" ht="15.6" x14ac:dyDescent="0.3">
      <c r="A6" s="75">
        <f>'Data Siswa'!A4</f>
        <v>3</v>
      </c>
      <c r="B6" s="82" t="str">
        <f>'Data Siswa'!B4</f>
        <v>ANASTASYA KIRANI RAHMAWATI</v>
      </c>
      <c r="C6" s="75" t="str">
        <f>'Data Siswa'!C4</f>
        <v>554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e">
        <f t="shared" si="2"/>
        <v>#DIV/0!</v>
      </c>
    </row>
    <row r="7" spans="1:25" ht="15.6" x14ac:dyDescent="0.3">
      <c r="A7" s="75">
        <f>'Data Siswa'!A5</f>
        <v>4</v>
      </c>
      <c r="B7" s="82" t="str">
        <f>'Data Siswa'!B5</f>
        <v>ANGEL BATRISYA</v>
      </c>
      <c r="C7" s="75" t="str">
        <f>'Data Siswa'!C5</f>
        <v>555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e">
        <f t="shared" si="2"/>
        <v>#DIV/0!</v>
      </c>
    </row>
    <row r="8" spans="1:25" ht="15.6" x14ac:dyDescent="0.3">
      <c r="A8" s="75">
        <f>'Data Siswa'!A6</f>
        <v>5</v>
      </c>
      <c r="B8" s="82" t="str">
        <f>'Data Siswa'!B6</f>
        <v>FAJRIN NUR KHOTIMAH</v>
      </c>
      <c r="C8" s="75" t="str">
        <f>'Data Siswa'!C6</f>
        <v>556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e">
        <f t="shared" si="2"/>
        <v>#DIV/0!</v>
      </c>
    </row>
    <row r="9" spans="1:25" ht="15.6" x14ac:dyDescent="0.3">
      <c r="A9" s="75">
        <f>'Data Siswa'!A7</f>
        <v>6</v>
      </c>
      <c r="B9" s="82" t="str">
        <f>'Data Siswa'!B7</f>
        <v>FIRJANI QOTRUNNADA</v>
      </c>
      <c r="C9" s="75" t="str">
        <f>'Data Siswa'!C7</f>
        <v>557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e">
        <f t="shared" si="2"/>
        <v>#DIV/0!</v>
      </c>
    </row>
    <row r="10" spans="1:25" ht="15.6" x14ac:dyDescent="0.3">
      <c r="A10" s="75">
        <f>'Data Siswa'!A8</f>
        <v>7</v>
      </c>
      <c r="B10" s="82" t="str">
        <f>'Data Siswa'!B8</f>
        <v>JELITA AULIYA PUTRI</v>
      </c>
      <c r="C10" s="75" t="str">
        <f>'Data Siswa'!C8</f>
        <v>558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e">
        <f t="shared" si="2"/>
        <v>#DIV/0!</v>
      </c>
    </row>
    <row r="11" spans="1:25" ht="15.6" x14ac:dyDescent="0.3">
      <c r="A11" s="75">
        <f>'Data Siswa'!A9</f>
        <v>8</v>
      </c>
      <c r="B11" s="82" t="str">
        <f>'Data Siswa'!B9</f>
        <v>NATASYA DWI OKTAVIA .S.</v>
      </c>
      <c r="C11" s="75" t="str">
        <f>'Data Siswa'!C9</f>
        <v>559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e">
        <f t="shared" si="2"/>
        <v>#DIV/0!</v>
      </c>
    </row>
    <row r="12" spans="1:25" ht="15.6" x14ac:dyDescent="0.3">
      <c r="A12" s="75">
        <f>'Data Siswa'!A10</f>
        <v>9</v>
      </c>
      <c r="B12" s="82" t="str">
        <f>'Data Siswa'!B10</f>
        <v>NUR AZAHRA HUMAIRAH</v>
      </c>
      <c r="C12" s="75" t="str">
        <f>'Data Siswa'!C10</f>
        <v>560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e">
        <f t="shared" si="2"/>
        <v>#DIV/0!</v>
      </c>
    </row>
    <row r="13" spans="1:25" ht="15.6" x14ac:dyDescent="0.3">
      <c r="A13" s="75">
        <f>'Data Siswa'!A11</f>
        <v>10</v>
      </c>
      <c r="B13" s="82" t="str">
        <f>'Data Siswa'!B11</f>
        <v>RESA ANJANI</v>
      </c>
      <c r="C13" s="75" t="str">
        <f>'Data Siswa'!C11</f>
        <v>561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e">
        <f t="shared" si="2"/>
        <v>#DIV/0!</v>
      </c>
    </row>
    <row r="14" spans="1:25" ht="15.6" x14ac:dyDescent="0.3">
      <c r="A14" s="75">
        <f>'Data Siswa'!A12</f>
        <v>11</v>
      </c>
      <c r="B14" s="82" t="str">
        <f>'Data Siswa'!B12</f>
        <v>SELI NOPIANI</v>
      </c>
      <c r="C14" s="75" t="str">
        <f>'Data Siswa'!C12</f>
        <v>562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e">
        <f t="shared" si="2"/>
        <v>#DIV/0!</v>
      </c>
    </row>
    <row r="15" spans="1:25" ht="15.6" x14ac:dyDescent="0.3">
      <c r="A15" s="75">
        <f>'Data Siswa'!A13</f>
        <v>12</v>
      </c>
      <c r="B15" s="82" t="str">
        <f>'Data Siswa'!B13</f>
        <v>SHEBI LATANIA</v>
      </c>
      <c r="C15" s="75" t="str">
        <f>'Data Siswa'!C13</f>
        <v>563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e">
        <f t="shared" si="2"/>
        <v>#DIV/0!</v>
      </c>
    </row>
    <row r="16" spans="1:25" ht="15.6" x14ac:dyDescent="0.3">
      <c r="A16" s="75">
        <f>'Data Siswa'!A14</f>
        <v>13</v>
      </c>
      <c r="B16" s="82" t="str">
        <f>'Data Siswa'!B14</f>
        <v>SHELIYANI PUTRI</v>
      </c>
      <c r="C16" s="75" t="str">
        <f>'Data Siswa'!C14</f>
        <v>564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e">
        <f t="shared" si="2"/>
        <v>#DIV/0!</v>
      </c>
    </row>
    <row r="17" spans="1:25" ht="15.6" x14ac:dyDescent="0.3">
      <c r="A17" s="75">
        <f>'Data Siswa'!A15</f>
        <v>14</v>
      </c>
      <c r="B17" s="82" t="str">
        <f>'Data Siswa'!B15</f>
        <v>SITI FATIMAH AZ ZAHRA</v>
      </c>
      <c r="C17" s="75" t="str">
        <f>'Data Siswa'!C15</f>
        <v>565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e">
        <f t="shared" si="2"/>
        <v>#DIV/0!</v>
      </c>
    </row>
    <row r="18" spans="1:25" ht="15.6" x14ac:dyDescent="0.3">
      <c r="A18" s="75">
        <f>'Data Siswa'!A16</f>
        <v>15</v>
      </c>
      <c r="B18" s="82" t="str">
        <f>'Data Siswa'!B16</f>
        <v>SYARIFATUL AMALIAH</v>
      </c>
      <c r="C18" s="75" t="str">
        <f>'Data Siswa'!C16</f>
        <v>566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e">
        <f t="shared" si="2"/>
        <v>#DIV/0!</v>
      </c>
    </row>
    <row r="19" spans="1:25" ht="15.6" x14ac:dyDescent="0.3">
      <c r="A19" s="75">
        <f>'Data Siswa'!A17</f>
        <v>16</v>
      </c>
      <c r="B19" s="82" t="str">
        <f>'Data Siswa'!B17</f>
        <v>ZAFARANI NAPISHYA NOERRACHMAN</v>
      </c>
      <c r="C19" s="75" t="str">
        <f>'Data Siswa'!C17</f>
        <v>567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e">
        <f t="shared" si="2"/>
        <v>#DIV/0!</v>
      </c>
    </row>
    <row r="20" spans="1:25" ht="15.6" x14ac:dyDescent="0.3">
      <c r="A20" s="75">
        <f>'Data Siswa'!A18</f>
        <v>17</v>
      </c>
      <c r="B20" s="82" t="str">
        <f>'Data Siswa'!B18</f>
        <v>ZHAHIRA VANIA PUTRI</v>
      </c>
      <c r="C20" s="75" t="str">
        <f>'Data Siswa'!C18</f>
        <v>568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e">
        <f t="shared" si="2"/>
        <v>#DIV/0!</v>
      </c>
    </row>
    <row r="21" spans="1:25" ht="15.6" x14ac:dyDescent="0.3">
      <c r="A21" s="75">
        <f>'Data Siswa'!A19</f>
        <v>18</v>
      </c>
      <c r="B21" s="82">
        <f>'Data Siswa'!B19</f>
        <v>0</v>
      </c>
      <c r="C21" s="75">
        <f>'Data Siswa'!C19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e">
        <f t="shared" si="2"/>
        <v>#DIV/0!</v>
      </c>
    </row>
    <row r="22" spans="1:25" ht="15.6" x14ac:dyDescent="0.3">
      <c r="A22" s="75">
        <f>'Data Siswa'!A20</f>
        <v>19</v>
      </c>
      <c r="B22" s="82">
        <f>'Data Siswa'!B20</f>
        <v>0</v>
      </c>
      <c r="C22" s="75">
        <f>'Data Siswa'!C20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e">
        <f t="shared" si="2"/>
        <v>#DIV/0!</v>
      </c>
    </row>
    <row r="23" spans="1:25" ht="15.6" x14ac:dyDescent="0.3">
      <c r="A23" s="75">
        <f>'Data Siswa'!A21</f>
        <v>20</v>
      </c>
      <c r="B23" s="82">
        <f>'Data Siswa'!B21</f>
        <v>0</v>
      </c>
      <c r="C23" s="75">
        <f>'Data Siswa'!C21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e">
        <f t="shared" si="2"/>
        <v>#DIV/0!</v>
      </c>
    </row>
    <row r="24" spans="1:25" ht="15.6" x14ac:dyDescent="0.3">
      <c r="A24" s="75">
        <f>'Data Siswa'!A22</f>
        <v>21</v>
      </c>
      <c r="B24" s="82">
        <f>'Data Siswa'!B22</f>
        <v>0</v>
      </c>
      <c r="C24" s="75">
        <f>'Data Siswa'!C22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e">
        <f t="shared" si="2"/>
        <v>#DIV/0!</v>
      </c>
    </row>
    <row r="25" spans="1:25" ht="15.6" x14ac:dyDescent="0.3">
      <c r="A25" s="75">
        <f>'Data Siswa'!A23</f>
        <v>22</v>
      </c>
      <c r="B25" s="82">
        <f>'Data Siswa'!B23</f>
        <v>0</v>
      </c>
      <c r="C25" s="75">
        <f>'Data Siswa'!C23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e">
        <f t="shared" si="2"/>
        <v>#DIV/0!</v>
      </c>
    </row>
    <row r="26" spans="1:25" ht="15.6" x14ac:dyDescent="0.3">
      <c r="A26" s="75">
        <f>'Data Siswa'!A24</f>
        <v>23</v>
      </c>
      <c r="B26" s="82">
        <f>'Data Siswa'!B24</f>
        <v>0</v>
      </c>
      <c r="C26" s="75">
        <f>'Data Siswa'!C24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e">
        <f t="shared" si="2"/>
        <v>#DIV/0!</v>
      </c>
    </row>
    <row r="27" spans="1:25" ht="15.6" x14ac:dyDescent="0.3">
      <c r="A27" s="75">
        <f>'Data Siswa'!A25</f>
        <v>24</v>
      </c>
      <c r="B27" s="82">
        <f>'Data Siswa'!B25</f>
        <v>0</v>
      </c>
      <c r="C27" s="75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e">
        <f t="shared" si="2"/>
        <v>#DIV/0!</v>
      </c>
    </row>
    <row r="28" spans="1:25" ht="15.6" x14ac:dyDescent="0.3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e">
        <f t="shared" si="2"/>
        <v>#DIV/0!</v>
      </c>
    </row>
    <row r="29" spans="1:25" ht="15.6" x14ac:dyDescent="0.3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e">
        <f t="shared" si="2"/>
        <v>#DIV/0!</v>
      </c>
    </row>
    <row r="30" spans="1:25" ht="15.6" x14ac:dyDescent="0.3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e">
        <f t="shared" si="2"/>
        <v>#DIV/0!</v>
      </c>
    </row>
    <row r="31" spans="1:25" ht="15.6" x14ac:dyDescent="0.3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e">
        <f t="shared" si="2"/>
        <v>#DIV/0!</v>
      </c>
    </row>
    <row r="32" spans="1:25" ht="15.6" x14ac:dyDescent="0.3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e">
        <f t="shared" si="2"/>
        <v>#DIV/0!</v>
      </c>
    </row>
    <row r="33" spans="1:25" ht="15.6" x14ac:dyDescent="0.3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e">
        <f t="shared" si="2"/>
        <v>#DIV/0!</v>
      </c>
    </row>
    <row r="34" spans="1:25" ht="15.6" x14ac:dyDescent="0.3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e">
        <f t="shared" si="2"/>
        <v>#DIV/0!</v>
      </c>
    </row>
    <row r="35" spans="1:25" ht="15.6" x14ac:dyDescent="0.3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e">
        <f t="shared" si="2"/>
        <v>#DIV/0!</v>
      </c>
    </row>
    <row r="36" spans="1:25" ht="15.6" x14ac:dyDescent="0.3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e">
        <f t="shared" si="2"/>
        <v>#DIV/0!</v>
      </c>
    </row>
    <row r="37" spans="1:25" ht="15.6" x14ac:dyDescent="0.3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e">
        <f t="shared" si="2"/>
        <v>#DIV/0!</v>
      </c>
    </row>
    <row r="38" spans="1:25" ht="15.6" x14ac:dyDescent="0.3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e">
        <f t="shared" si="2"/>
        <v>#DIV/0!</v>
      </c>
    </row>
    <row r="39" spans="1:25" ht="15.6" x14ac:dyDescent="0.3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e">
        <f t="shared" si="2"/>
        <v>#DIV/0!</v>
      </c>
    </row>
    <row r="40" spans="1:25" ht="15.6" x14ac:dyDescent="0.3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e">
        <f t="shared" si="2"/>
        <v>#DIV/0!</v>
      </c>
    </row>
    <row r="41" spans="1:25" ht="15.6" x14ac:dyDescent="0.3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e">
        <f t="shared" si="2"/>
        <v>#DIV/0!</v>
      </c>
    </row>
    <row r="42" spans="1:25" ht="15.6" x14ac:dyDescent="0.3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e">
        <f t="shared" si="2"/>
        <v>#DIV/0!</v>
      </c>
    </row>
    <row r="43" spans="1:25" ht="15.6" x14ac:dyDescent="0.3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e">
        <f t="shared" si="2"/>
        <v>#DIV/0!</v>
      </c>
    </row>
    <row r="44" spans="1:25" x14ac:dyDescent="0.3">
      <c r="T44"/>
      <c r="Y44"/>
    </row>
  </sheetData>
  <sheetProtection algorithmName="SHA-512" hashValue="CoPAJTBxIJFdyt6aTKt0t1IbFGI94EH+8Jg+x0VsbdamnBg4h6xDw5Y1TiTkIULmL6f1he5pq8+kHJfTtoLDbQ==" saltValue="icpGzcZC2XGRpJAYdlA7hA==" spinCount="100000" sheet="1" objects="1" scenarios="1"/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9" sqref="J9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5" customHeight="1" x14ac:dyDescent="0.3">
      <c r="A2" s="151" t="s">
        <v>62</v>
      </c>
      <c r="B2" s="149" t="s">
        <v>51</v>
      </c>
      <c r="C2" s="151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" customHeight="1" x14ac:dyDescent="0.3">
      <c r="A3" s="151"/>
      <c r="B3" s="149"/>
      <c r="C3" s="151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6" x14ac:dyDescent="0.3">
      <c r="A4" s="11">
        <f>'Data Siswa'!A2</f>
        <v>1</v>
      </c>
      <c r="B4" s="84" t="str">
        <f>'Data Siswa'!B2</f>
        <v>ALINDA SYAHNUN RAMADINA</v>
      </c>
      <c r="C4" s="11" t="str">
        <f>'Data Siswa'!C2</f>
        <v>552</v>
      </c>
      <c r="D4" s="21"/>
      <c r="E4" s="21"/>
      <c r="F4" s="21"/>
      <c r="G4" s="21"/>
      <c r="H4" s="21"/>
      <c r="I4" s="21"/>
      <c r="J4" s="104" t="s">
        <v>81</v>
      </c>
    </row>
    <row r="5" spans="1:10" ht="15.6" x14ac:dyDescent="0.3">
      <c r="A5" s="11">
        <f>'Data Siswa'!A3</f>
        <v>2</v>
      </c>
      <c r="B5" s="85" t="str">
        <f>'Data Siswa'!B3</f>
        <v>AMIRAH AQILATUN AZIZA</v>
      </c>
      <c r="C5" s="11" t="str">
        <f>'Data Siswa'!C3</f>
        <v>553</v>
      </c>
      <c r="D5" s="21"/>
      <c r="E5" s="21"/>
      <c r="F5" s="21"/>
      <c r="G5" s="21"/>
      <c r="H5" s="21"/>
      <c r="I5" s="21"/>
      <c r="J5" s="104" t="s">
        <v>81</v>
      </c>
    </row>
    <row r="6" spans="1:10" ht="15.6" x14ac:dyDescent="0.3">
      <c r="A6" s="11">
        <f>'Data Siswa'!A4</f>
        <v>3</v>
      </c>
      <c r="B6" s="84" t="str">
        <f>'Data Siswa'!B4</f>
        <v>ANASTASYA KIRANI RAHMAWATI</v>
      </c>
      <c r="C6" s="11" t="str">
        <f>'Data Siswa'!C4</f>
        <v>554</v>
      </c>
      <c r="D6" s="21"/>
      <c r="E6" s="21"/>
      <c r="F6" s="21"/>
      <c r="G6" s="21"/>
      <c r="H6" s="21"/>
      <c r="I6" s="21"/>
      <c r="J6" s="104" t="s">
        <v>81</v>
      </c>
    </row>
    <row r="7" spans="1:10" ht="15.6" x14ac:dyDescent="0.3">
      <c r="A7" s="11">
        <f>'Data Siswa'!A5</f>
        <v>4</v>
      </c>
      <c r="B7" s="84" t="str">
        <f>'Data Siswa'!B5</f>
        <v>ANGEL BATRISYA</v>
      </c>
      <c r="C7" s="11" t="str">
        <f>'Data Siswa'!C5</f>
        <v>555</v>
      </c>
      <c r="D7" s="21"/>
      <c r="E7" s="21"/>
      <c r="F7" s="21"/>
      <c r="G7" s="21"/>
      <c r="H7" s="21"/>
      <c r="I7" s="21"/>
      <c r="J7" s="104" t="s">
        <v>81</v>
      </c>
    </row>
    <row r="8" spans="1:10" ht="15.6" x14ac:dyDescent="0.3">
      <c r="A8" s="11">
        <f>'Data Siswa'!A6</f>
        <v>5</v>
      </c>
      <c r="B8" s="84" t="str">
        <f>'Data Siswa'!B6</f>
        <v>FAJRIN NUR KHOTIMAH</v>
      </c>
      <c r="C8" s="11" t="str">
        <f>'Data Siswa'!C6</f>
        <v>556</v>
      </c>
      <c r="D8" s="21"/>
      <c r="E8" s="21"/>
      <c r="F8" s="21"/>
      <c r="G8" s="21"/>
      <c r="H8" s="21"/>
      <c r="I8" s="21"/>
      <c r="J8" s="104" t="s">
        <v>81</v>
      </c>
    </row>
    <row r="9" spans="1:10" ht="15.6" x14ac:dyDescent="0.3">
      <c r="A9" s="11">
        <f>'Data Siswa'!A7</f>
        <v>6</v>
      </c>
      <c r="B9" s="84" t="str">
        <f>'Data Siswa'!B7</f>
        <v>FIRJANI QOTRUNNADA</v>
      </c>
      <c r="C9" s="11" t="str">
        <f>'Data Siswa'!C7</f>
        <v>557</v>
      </c>
      <c r="D9" s="21"/>
      <c r="E9" s="21"/>
      <c r="F9" s="21"/>
      <c r="G9" s="21"/>
      <c r="H9" s="21"/>
      <c r="I9" s="21"/>
      <c r="J9" s="104" t="s">
        <v>81</v>
      </c>
    </row>
    <row r="10" spans="1:10" ht="15.6" x14ac:dyDescent="0.3">
      <c r="A10" s="11">
        <f>'Data Siswa'!A8</f>
        <v>7</v>
      </c>
      <c r="B10" s="84" t="str">
        <f>'Data Siswa'!B8</f>
        <v>JELITA AULIYA PUTRI</v>
      </c>
      <c r="C10" s="11" t="str">
        <f>'Data Siswa'!C8</f>
        <v>558</v>
      </c>
      <c r="D10" s="21"/>
      <c r="E10" s="21"/>
      <c r="F10" s="21"/>
      <c r="G10" s="21"/>
      <c r="H10" s="21"/>
      <c r="I10" s="21"/>
      <c r="J10" s="104" t="s">
        <v>81</v>
      </c>
    </row>
    <row r="11" spans="1:10" ht="15.6" x14ac:dyDescent="0.3">
      <c r="A11" s="11">
        <f>'Data Siswa'!A9</f>
        <v>8</v>
      </c>
      <c r="B11" s="84" t="str">
        <f>'Data Siswa'!B9</f>
        <v>NATASYA DWI OKTAVIA .S.</v>
      </c>
      <c r="C11" s="11" t="str">
        <f>'Data Siswa'!C9</f>
        <v>559</v>
      </c>
      <c r="D11" s="21"/>
      <c r="E11" s="21"/>
      <c r="F11" s="21"/>
      <c r="G11" s="21"/>
      <c r="H11" s="21"/>
      <c r="I11" s="21"/>
      <c r="J11" s="104" t="s">
        <v>81</v>
      </c>
    </row>
    <row r="12" spans="1:10" ht="15.6" x14ac:dyDescent="0.3">
      <c r="A12" s="11">
        <f>'Data Siswa'!A10</f>
        <v>9</v>
      </c>
      <c r="B12" s="84" t="str">
        <f>'Data Siswa'!B10</f>
        <v>NUR AZAHRA HUMAIRAH</v>
      </c>
      <c r="C12" s="11" t="str">
        <f>'Data Siswa'!C10</f>
        <v>560</v>
      </c>
      <c r="D12" s="21"/>
      <c r="E12" s="21"/>
      <c r="F12" s="21"/>
      <c r="G12" s="21"/>
      <c r="H12" s="21"/>
      <c r="I12" s="21"/>
      <c r="J12" s="104" t="s">
        <v>81</v>
      </c>
    </row>
    <row r="13" spans="1:10" ht="15.6" x14ac:dyDescent="0.3">
      <c r="A13" s="11">
        <f>'Data Siswa'!A11</f>
        <v>10</v>
      </c>
      <c r="B13" s="84" t="str">
        <f>'Data Siswa'!B11</f>
        <v>RESA ANJANI</v>
      </c>
      <c r="C13" s="11" t="str">
        <f>'Data Siswa'!C11</f>
        <v>561</v>
      </c>
      <c r="D13" s="21"/>
      <c r="E13" s="21"/>
      <c r="F13" s="21"/>
      <c r="G13" s="21"/>
      <c r="H13" s="21"/>
      <c r="I13" s="21"/>
      <c r="J13" s="104" t="s">
        <v>81</v>
      </c>
    </row>
    <row r="14" spans="1:10" ht="15.6" x14ac:dyDescent="0.3">
      <c r="A14" s="11">
        <f>'Data Siswa'!A12</f>
        <v>11</v>
      </c>
      <c r="B14" s="84" t="str">
        <f>'Data Siswa'!B12</f>
        <v>SELI NOPIANI</v>
      </c>
      <c r="C14" s="11" t="str">
        <f>'Data Siswa'!C12</f>
        <v>562</v>
      </c>
      <c r="D14" s="21"/>
      <c r="E14" s="21"/>
      <c r="F14" s="21"/>
      <c r="G14" s="21"/>
      <c r="H14" s="21"/>
      <c r="I14" s="21"/>
      <c r="J14" s="104" t="s">
        <v>81</v>
      </c>
    </row>
    <row r="15" spans="1:10" ht="15.6" x14ac:dyDescent="0.3">
      <c r="A15" s="11">
        <f>'Data Siswa'!A13</f>
        <v>12</v>
      </c>
      <c r="B15" s="84" t="str">
        <f>'Data Siswa'!B13</f>
        <v>SHEBI LATANIA</v>
      </c>
      <c r="C15" s="11" t="str">
        <f>'Data Siswa'!C13</f>
        <v>563</v>
      </c>
      <c r="D15" s="21"/>
      <c r="E15" s="21"/>
      <c r="F15" s="21"/>
      <c r="G15" s="21"/>
      <c r="H15" s="21"/>
      <c r="I15" s="21"/>
      <c r="J15" s="104" t="s">
        <v>81</v>
      </c>
    </row>
    <row r="16" spans="1:10" ht="15.6" x14ac:dyDescent="0.3">
      <c r="A16" s="11">
        <f>'Data Siswa'!A14</f>
        <v>13</v>
      </c>
      <c r="B16" s="84" t="str">
        <f>'Data Siswa'!B14</f>
        <v>SHELIYANI PUTRI</v>
      </c>
      <c r="C16" s="11" t="str">
        <f>'Data Siswa'!C14</f>
        <v>564</v>
      </c>
      <c r="D16" s="21"/>
      <c r="E16" s="21"/>
      <c r="F16" s="21"/>
      <c r="G16" s="21"/>
      <c r="H16" s="21"/>
      <c r="I16" s="21"/>
      <c r="J16" s="104" t="s">
        <v>81</v>
      </c>
    </row>
    <row r="17" spans="1:10" ht="15.6" x14ac:dyDescent="0.3">
      <c r="A17" s="11">
        <f>'Data Siswa'!A15</f>
        <v>14</v>
      </c>
      <c r="B17" s="84" t="str">
        <f>'Data Siswa'!B15</f>
        <v>SITI FATIMAH AZ ZAHRA</v>
      </c>
      <c r="C17" s="11" t="str">
        <f>'Data Siswa'!C15</f>
        <v>565</v>
      </c>
      <c r="D17" s="21"/>
      <c r="E17" s="21"/>
      <c r="F17" s="21"/>
      <c r="G17" s="21"/>
      <c r="H17" s="21"/>
      <c r="I17" s="21"/>
      <c r="J17" s="104" t="s">
        <v>81</v>
      </c>
    </row>
    <row r="18" spans="1:10" ht="15.6" x14ac:dyDescent="0.3">
      <c r="A18" s="11">
        <f>'Data Siswa'!A16</f>
        <v>15</v>
      </c>
      <c r="B18" s="84" t="str">
        <f>'Data Siswa'!B16</f>
        <v>SYARIFATUL AMALIAH</v>
      </c>
      <c r="C18" s="11" t="str">
        <f>'Data Siswa'!C16</f>
        <v>566</v>
      </c>
      <c r="D18" s="21"/>
      <c r="E18" s="21"/>
      <c r="F18" s="21"/>
      <c r="G18" s="21"/>
      <c r="H18" s="21"/>
      <c r="I18" s="21"/>
      <c r="J18" s="104" t="s">
        <v>81</v>
      </c>
    </row>
    <row r="19" spans="1:10" ht="15.6" x14ac:dyDescent="0.3">
      <c r="A19" s="11">
        <f>'Data Siswa'!A17</f>
        <v>16</v>
      </c>
      <c r="B19" s="84" t="str">
        <f>'Data Siswa'!B17</f>
        <v>ZAFARANI NAPISHYA NOERRACHMAN</v>
      </c>
      <c r="C19" s="11" t="str">
        <f>'Data Siswa'!C17</f>
        <v>567</v>
      </c>
      <c r="D19" s="21"/>
      <c r="E19" s="21"/>
      <c r="F19" s="21"/>
      <c r="G19" s="21"/>
      <c r="H19" s="21"/>
      <c r="I19" s="21"/>
      <c r="J19" s="104" t="s">
        <v>81</v>
      </c>
    </row>
    <row r="20" spans="1:10" ht="15.6" x14ac:dyDescent="0.3">
      <c r="A20" s="11">
        <f>'Data Siswa'!A18</f>
        <v>17</v>
      </c>
      <c r="B20" s="84" t="str">
        <f>'Data Siswa'!B18</f>
        <v>ZHAHIRA VANIA PUTRI</v>
      </c>
      <c r="C20" s="11" t="str">
        <f>'Data Siswa'!C18</f>
        <v>568</v>
      </c>
      <c r="D20" s="21"/>
      <c r="E20" s="21"/>
      <c r="F20" s="21"/>
      <c r="G20" s="21"/>
      <c r="H20" s="21"/>
      <c r="I20" s="21"/>
      <c r="J20" s="104" t="s">
        <v>81</v>
      </c>
    </row>
    <row r="21" spans="1:10" ht="15.6" x14ac:dyDescent="0.3">
      <c r="A21" s="11">
        <f>'Data Siswa'!A19</f>
        <v>18</v>
      </c>
      <c r="B21" s="84">
        <f>'Data Siswa'!B19</f>
        <v>0</v>
      </c>
      <c r="C21" s="11">
        <f>'Data Siswa'!C19</f>
        <v>0</v>
      </c>
      <c r="D21" s="21"/>
      <c r="E21" s="21"/>
      <c r="F21" s="21"/>
      <c r="G21" s="21"/>
      <c r="H21" s="21"/>
      <c r="I21" s="21"/>
      <c r="J21" s="104" t="s">
        <v>81</v>
      </c>
    </row>
    <row r="22" spans="1:10" ht="15.6" x14ac:dyDescent="0.3">
      <c r="A22" s="11">
        <f>'Data Siswa'!A20</f>
        <v>19</v>
      </c>
      <c r="B22" s="84">
        <f>'Data Siswa'!B20</f>
        <v>0</v>
      </c>
      <c r="C22" s="11">
        <f>'Data Siswa'!C20</f>
        <v>0</v>
      </c>
      <c r="D22" s="21"/>
      <c r="E22" s="21"/>
      <c r="F22" s="21"/>
      <c r="G22" s="21"/>
      <c r="H22" s="21"/>
      <c r="I22" s="21"/>
      <c r="J22" s="104" t="s">
        <v>81</v>
      </c>
    </row>
    <row r="23" spans="1:10" ht="15.6" x14ac:dyDescent="0.3">
      <c r="A23" s="11">
        <f>'Data Siswa'!A21</f>
        <v>20</v>
      </c>
      <c r="B23" s="84">
        <f>'Data Siswa'!B21</f>
        <v>0</v>
      </c>
      <c r="C23" s="11">
        <f>'Data Siswa'!C21</f>
        <v>0</v>
      </c>
      <c r="D23" s="21"/>
      <c r="E23" s="21"/>
      <c r="F23" s="21"/>
      <c r="G23" s="21"/>
      <c r="H23" s="21"/>
      <c r="I23" s="21"/>
      <c r="J23" s="104" t="s">
        <v>81</v>
      </c>
    </row>
    <row r="24" spans="1:10" ht="15.6" x14ac:dyDescent="0.3">
      <c r="A24" s="11">
        <f>'Data Siswa'!A22</f>
        <v>21</v>
      </c>
      <c r="B24" s="84">
        <f>'Data Siswa'!B22</f>
        <v>0</v>
      </c>
      <c r="C24" s="11">
        <f>'Data Siswa'!C22</f>
        <v>0</v>
      </c>
      <c r="D24" s="21"/>
      <c r="E24" s="21"/>
      <c r="F24" s="21"/>
      <c r="G24" s="21"/>
      <c r="H24" s="21"/>
      <c r="I24" s="21"/>
      <c r="J24" s="104" t="s">
        <v>81</v>
      </c>
    </row>
    <row r="25" spans="1:10" ht="15.6" x14ac:dyDescent="0.3">
      <c r="A25" s="11">
        <f>'Data Siswa'!A23</f>
        <v>22</v>
      </c>
      <c r="B25" s="84">
        <f>'Data Siswa'!B23</f>
        <v>0</v>
      </c>
      <c r="C25" s="11">
        <f>'Data Siswa'!C23</f>
        <v>0</v>
      </c>
      <c r="D25" s="21"/>
      <c r="E25" s="21"/>
      <c r="F25" s="21"/>
      <c r="G25" s="21"/>
      <c r="H25" s="21"/>
      <c r="I25" s="21"/>
      <c r="J25" s="104" t="s">
        <v>81</v>
      </c>
    </row>
    <row r="26" spans="1:10" ht="15.6" x14ac:dyDescent="0.3">
      <c r="A26" s="11">
        <f>'Data Siswa'!A24</f>
        <v>23</v>
      </c>
      <c r="B26" s="84">
        <f>'Data Siswa'!B24</f>
        <v>0</v>
      </c>
      <c r="C26" s="11">
        <f>'Data Siswa'!C24</f>
        <v>0</v>
      </c>
      <c r="D26" s="21"/>
      <c r="E26" s="21"/>
      <c r="F26" s="21"/>
      <c r="G26" s="21"/>
      <c r="H26" s="21"/>
      <c r="I26" s="21"/>
      <c r="J26" s="104" t="s">
        <v>81</v>
      </c>
    </row>
    <row r="27" spans="1:10" ht="15.6" x14ac:dyDescent="0.3">
      <c r="A27" s="11">
        <f>'Data Siswa'!A25</f>
        <v>24</v>
      </c>
      <c r="B27" s="84">
        <f>'Data Siswa'!B25</f>
        <v>0</v>
      </c>
      <c r="C27" s="11">
        <f>'Data Siswa'!C25</f>
        <v>0</v>
      </c>
      <c r="D27" s="21"/>
      <c r="E27" s="21"/>
      <c r="F27" s="21"/>
      <c r="G27" s="21"/>
      <c r="H27" s="21"/>
      <c r="I27" s="21"/>
      <c r="J27" s="104" t="s">
        <v>81</v>
      </c>
    </row>
    <row r="28" spans="1:10" ht="15.6" x14ac:dyDescent="0.3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 t="s">
        <v>81</v>
      </c>
    </row>
    <row r="29" spans="1:10" ht="15.6" x14ac:dyDescent="0.3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 t="s">
        <v>81</v>
      </c>
    </row>
    <row r="30" spans="1:10" ht="15.6" x14ac:dyDescent="0.3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 t="s">
        <v>81</v>
      </c>
    </row>
    <row r="31" spans="1:10" ht="15.6" x14ac:dyDescent="0.3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 t="s">
        <v>81</v>
      </c>
    </row>
    <row r="32" spans="1:10" ht="15.6" x14ac:dyDescent="0.3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 t="s">
        <v>81</v>
      </c>
    </row>
    <row r="33" spans="1:10" ht="15.6" x14ac:dyDescent="0.3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 t="s">
        <v>81</v>
      </c>
    </row>
    <row r="34" spans="1:10" ht="15.6" x14ac:dyDescent="0.3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 t="s">
        <v>81</v>
      </c>
    </row>
    <row r="35" spans="1:10" ht="15.6" x14ac:dyDescent="0.3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 t="s">
        <v>81</v>
      </c>
    </row>
    <row r="36" spans="1:10" ht="15.6" x14ac:dyDescent="0.3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 t="s">
        <v>81</v>
      </c>
    </row>
    <row r="37" spans="1:10" ht="15.6" x14ac:dyDescent="0.3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 t="s">
        <v>81</v>
      </c>
    </row>
    <row r="38" spans="1:10" ht="15.6" x14ac:dyDescent="0.3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 t="s">
        <v>81</v>
      </c>
    </row>
    <row r="39" spans="1:10" ht="15.6" x14ac:dyDescent="0.3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 t="s">
        <v>81</v>
      </c>
    </row>
    <row r="40" spans="1:10" ht="15.6" x14ac:dyDescent="0.3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 t="s">
        <v>81</v>
      </c>
    </row>
    <row r="41" spans="1:10" ht="15.6" x14ac:dyDescent="0.3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 t="s">
        <v>81</v>
      </c>
    </row>
    <row r="42" spans="1:10" ht="15.6" x14ac:dyDescent="0.3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 t="s">
        <v>81</v>
      </c>
    </row>
    <row r="43" spans="1:10" ht="15.6" x14ac:dyDescent="0.3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 t="s">
        <v>81</v>
      </c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94" zoomScaleNormal="70" zoomScalePageLayoutView="94" workbookViewId="0">
      <selection activeCell="B46" sqref="B46:K47"/>
    </sheetView>
  </sheetViews>
  <sheetFormatPr defaultColWidth="0" defaultRowHeight="14.4" zeroHeight="1" x14ac:dyDescent="0.3"/>
  <cols>
    <col min="1" max="1" width="4.218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7" t="str">
        <f>VLOOKUP($U$8,'Nilai Tahriri'!$A$2:$X$41,2,FALSE)&amp;" ( "&amp;VLOOKUP($U$8,'Data Siswa'!$A$2:$D$41,3,FALSE)&amp;" )"</f>
        <v>ALINDA SYAHNUN RAMADINA ( 552 )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28" ht="11.55" customHeight="1" x14ac:dyDescent="0.3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3" customHeight="1" x14ac:dyDescent="0.3">
      <c r="B3" s="268" t="str">
        <f>Biodata!$B$12</f>
        <v>١٤٤٦ - ١٤٤٧ ه</v>
      </c>
      <c r="C3" s="268"/>
      <c r="D3" s="269" t="str">
        <f>Biodata!$B$10</f>
        <v xml:space="preserve">العام الدراسي : </v>
      </c>
      <c r="E3" s="269"/>
      <c r="F3" s="269"/>
      <c r="G3" s="269"/>
      <c r="H3" s="269"/>
      <c r="I3" s="269"/>
      <c r="J3" s="269"/>
      <c r="K3" s="271" t="str">
        <f>Biodata!$B$7</f>
        <v>الفصل الدراسي : الثاني</v>
      </c>
      <c r="M3" s="271" t="str">
        <f>Biodata!$B$4</f>
        <v>الصف  : الثاني ج للبنات</v>
      </c>
      <c r="N3" s="271"/>
      <c r="O3" s="273" t="str">
        <f>(VLOOKUP($U$8,'Data Siswa'!$A$2:$D$41,4,FALSE))</f>
        <v xml:space="preserve"> </v>
      </c>
      <c r="P3" s="273"/>
      <c r="Q3" s="273"/>
      <c r="R3" s="275" t="s">
        <v>270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3" customHeight="1" x14ac:dyDescent="0.3">
      <c r="B4" s="277" t="str">
        <f>Biodata!$B$11</f>
        <v>٢٠٢٥ - ٢٠٢٦ م</v>
      </c>
      <c r="C4" s="277"/>
      <c r="D4" s="270"/>
      <c r="E4" s="270"/>
      <c r="F4" s="270"/>
      <c r="G4" s="270"/>
      <c r="H4" s="270"/>
      <c r="I4" s="270"/>
      <c r="J4" s="270"/>
      <c r="K4" s="272"/>
      <c r="L4" s="114"/>
      <c r="M4" s="272"/>
      <c r="N4" s="272"/>
      <c r="O4" s="274"/>
      <c r="P4" s="274"/>
      <c r="Q4" s="274"/>
      <c r="R4" s="276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35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00000000000001" customHeight="1" x14ac:dyDescent="0.3">
      <c r="B6" s="254" t="s">
        <v>253</v>
      </c>
      <c r="C6" s="255"/>
      <c r="D6" s="255"/>
      <c r="E6" s="255"/>
      <c r="F6" s="255"/>
      <c r="G6" s="255"/>
      <c r="H6" s="255"/>
      <c r="I6" s="255"/>
      <c r="J6" s="255"/>
      <c r="K6" s="255"/>
      <c r="L6" s="256" t="s">
        <v>0</v>
      </c>
      <c r="M6" s="254" t="s">
        <v>253</v>
      </c>
      <c r="N6" s="255"/>
      <c r="O6" s="255"/>
      <c r="P6" s="255"/>
      <c r="Q6" s="255"/>
      <c r="R6" s="261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00000000000001" customHeight="1" x14ac:dyDescent="0.3">
      <c r="B7" s="263" t="s">
        <v>1</v>
      </c>
      <c r="C7" s="264"/>
      <c r="D7" s="264"/>
      <c r="E7" s="264"/>
      <c r="F7" s="264"/>
      <c r="G7" s="264" t="s">
        <v>2</v>
      </c>
      <c r="H7" s="264"/>
      <c r="I7" s="264"/>
      <c r="J7" s="264"/>
      <c r="K7" s="264"/>
      <c r="L7" s="257"/>
      <c r="M7" s="263" t="s">
        <v>1</v>
      </c>
      <c r="N7" s="264"/>
      <c r="O7" s="264" t="s">
        <v>3</v>
      </c>
      <c r="P7" s="264"/>
      <c r="Q7" s="264"/>
      <c r="R7" s="262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00000000000001" customHeight="1" thickBot="1" x14ac:dyDescent="0.35">
      <c r="B8" s="73" t="s">
        <v>4</v>
      </c>
      <c r="C8" s="209" t="s">
        <v>5</v>
      </c>
      <c r="D8" s="209"/>
      <c r="E8" s="209"/>
      <c r="F8" s="209"/>
      <c r="G8" s="209"/>
      <c r="H8" s="209"/>
      <c r="I8" s="209"/>
      <c r="J8" s="209"/>
      <c r="K8" s="209"/>
      <c r="L8" s="258"/>
      <c r="M8" s="70" t="s">
        <v>4</v>
      </c>
      <c r="N8" s="35" t="s">
        <v>5</v>
      </c>
      <c r="O8" s="264"/>
      <c r="P8" s="264"/>
      <c r="Q8" s="264"/>
      <c r="R8" s="262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" customHeight="1" thickBot="1" x14ac:dyDescent="0.35">
      <c r="B9" s="169" t="s">
        <v>126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259" t="s">
        <v>84</v>
      </c>
      <c r="Q9" s="260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" customHeight="1" x14ac:dyDescent="0.3">
      <c r="B10" s="87" t="str">
        <f>VLOOKUP(C10,Sheet1!$A$1:$B$93,2)</f>
        <v xml:space="preserve"> </v>
      </c>
      <c r="C10" s="181">
        <f>VLOOKUP($U$8,'Nilai Syafahi'!$A$4:$Y$43,4,FALSE)</f>
        <v>0</v>
      </c>
      <c r="D10" s="182"/>
      <c r="E10" s="182"/>
      <c r="F10" s="182"/>
      <c r="G10" s="171" t="s">
        <v>128</v>
      </c>
      <c r="H10" s="172"/>
      <c r="I10" s="172"/>
      <c r="J10" s="172"/>
      <c r="K10" s="173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61" t="s">
        <v>85</v>
      </c>
      <c r="Q10" s="162"/>
      <c r="R10" s="65">
        <v>2</v>
      </c>
      <c r="S10" s="25"/>
      <c r="T10" s="25"/>
      <c r="U10" s="248" t="s">
        <v>136</v>
      </c>
      <c r="V10" s="250">
        <v>6</v>
      </c>
      <c r="W10" s="22"/>
      <c r="X10" s="22"/>
      <c r="Y10" s="22"/>
      <c r="Z10" s="22"/>
      <c r="AA10" s="22"/>
      <c r="AB10" s="22"/>
    </row>
    <row r="11" spans="2:28" ht="15.6" customHeight="1" x14ac:dyDescent="0.3">
      <c r="B11" s="36" t="str">
        <f>VLOOKUP(C11,Sheet1!$A$1:$B$93,2)</f>
        <v xml:space="preserve"> </v>
      </c>
      <c r="C11" s="156">
        <f>VLOOKUP($U$8,'Nilai Syafahi'!$A$4:$Y$43,5,FALSE)</f>
        <v>0</v>
      </c>
      <c r="D11" s="157"/>
      <c r="E11" s="157"/>
      <c r="F11" s="157"/>
      <c r="G11" s="158"/>
      <c r="H11" s="159"/>
      <c r="I11" s="159"/>
      <c r="J11" s="15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61" t="s">
        <v>86</v>
      </c>
      <c r="Q11" s="162"/>
      <c r="R11" s="65">
        <v>3</v>
      </c>
      <c r="S11" s="25"/>
      <c r="T11" s="25"/>
      <c r="U11" s="249"/>
      <c r="V11" s="251"/>
      <c r="W11" s="22"/>
      <c r="X11" s="22"/>
      <c r="Y11" s="22"/>
      <c r="Z11" s="22"/>
      <c r="AA11" s="22"/>
      <c r="AB11" s="22"/>
    </row>
    <row r="12" spans="2:28" ht="15.6" customHeight="1" x14ac:dyDescent="0.3">
      <c r="B12" s="36" t="str">
        <f>VLOOKUP(C12,Sheet1!$A$1:$B$93,2)</f>
        <v xml:space="preserve"> </v>
      </c>
      <c r="C12" s="156">
        <f>VLOOKUP($U$8,'Nilai Syafahi'!$A$4:$Y$43,6,FALSE)</f>
        <v>0</v>
      </c>
      <c r="D12" s="157"/>
      <c r="E12" s="157"/>
      <c r="F12" s="157"/>
      <c r="G12" s="158"/>
      <c r="H12" s="159"/>
      <c r="I12" s="159"/>
      <c r="J12" s="15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61" t="s">
        <v>87</v>
      </c>
      <c r="Q12" s="162"/>
      <c r="R12" s="65">
        <v>4</v>
      </c>
      <c r="S12" s="25"/>
      <c r="T12" s="25"/>
      <c r="U12" s="248" t="s">
        <v>137</v>
      </c>
      <c r="V12" s="252">
        <v>23</v>
      </c>
      <c r="W12" s="22"/>
      <c r="X12" s="22"/>
      <c r="Y12" s="22"/>
      <c r="Z12" s="22"/>
      <c r="AA12" s="22"/>
      <c r="AB12" s="22"/>
    </row>
    <row r="13" spans="2:28" ht="15.6" customHeight="1" x14ac:dyDescent="0.3">
      <c r="B13" s="36" t="str">
        <f>VLOOKUP(C13,Sheet1!$A$1:$B$93,2)</f>
        <v xml:space="preserve"> </v>
      </c>
      <c r="C13" s="156">
        <f>VLOOKUP($U$8,'Nilai Syafahi'!$A$4:$Y$43,7,FALSE)</f>
        <v>0</v>
      </c>
      <c r="D13" s="157"/>
      <c r="E13" s="157"/>
      <c r="F13" s="157"/>
      <c r="G13" s="158"/>
      <c r="H13" s="159"/>
      <c r="I13" s="159"/>
      <c r="J13" s="15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61" t="s">
        <v>88</v>
      </c>
      <c r="Q13" s="162"/>
      <c r="R13" s="65">
        <v>5</v>
      </c>
      <c r="S13" s="25"/>
      <c r="T13" s="25"/>
      <c r="U13" s="249"/>
      <c r="V13" s="251"/>
      <c r="W13" s="22"/>
      <c r="X13" s="22"/>
      <c r="Y13" s="22"/>
      <c r="Z13" s="22"/>
      <c r="AA13" s="22"/>
      <c r="AB13" s="22"/>
    </row>
    <row r="14" spans="2:28" ht="15.6" customHeight="1" x14ac:dyDescent="0.3">
      <c r="B14" s="36" t="str">
        <f>VLOOKUP(C14,Sheet1!$A$1:$B$93,2)</f>
        <v xml:space="preserve"> </v>
      </c>
      <c r="C14" s="156">
        <f>VLOOKUP($U$8,'Nilai Syafahi'!$A$4:$Y$43,8,FALSE)</f>
        <v>0</v>
      </c>
      <c r="D14" s="157"/>
      <c r="E14" s="157"/>
      <c r="F14" s="157"/>
      <c r="G14" s="158"/>
      <c r="H14" s="159"/>
      <c r="I14" s="159"/>
      <c r="J14" s="15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61" t="s">
        <v>89</v>
      </c>
      <c r="Q14" s="162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" customHeight="1" thickBot="1" x14ac:dyDescent="0.35">
      <c r="B15" s="36" t="str">
        <f>VLOOKUP(C15,Sheet1!$A$1:$B$93,2)</f>
        <v xml:space="preserve"> </v>
      </c>
      <c r="C15" s="156">
        <f>VLOOKUP($U$8,'Nilai Syafahi'!$A$4:$Y$43,9,FALSE)</f>
        <v>0</v>
      </c>
      <c r="D15" s="157"/>
      <c r="E15" s="157"/>
      <c r="F15" s="157"/>
      <c r="G15" s="158"/>
      <c r="H15" s="159"/>
      <c r="I15" s="159"/>
      <c r="J15" s="15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61" t="s">
        <v>90</v>
      </c>
      <c r="Q15" s="162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" customHeight="1" thickBot="1" x14ac:dyDescent="0.35">
      <c r="B16" s="169" t="s">
        <v>127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61" t="s">
        <v>91</v>
      </c>
      <c r="Q16" s="162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" customHeight="1" x14ac:dyDescent="0.3">
      <c r="B17" s="36" t="str">
        <f>VLOOKUP(C17,Sheet1!$A$1:$B$93,2)</f>
        <v xml:space="preserve"> </v>
      </c>
      <c r="C17" s="156">
        <f>VLOOKUP($U$8,'Nilai Syafahi'!$A$4:$Y$43,10,FALSE)</f>
        <v>0</v>
      </c>
      <c r="D17" s="157"/>
      <c r="E17" s="157"/>
      <c r="F17" s="157"/>
      <c r="G17" s="174" t="s">
        <v>58</v>
      </c>
      <c r="H17" s="175"/>
      <c r="I17" s="175"/>
      <c r="J17" s="175"/>
      <c r="K17" s="176"/>
      <c r="L17" s="91">
        <v>46</v>
      </c>
      <c r="M17" s="98" t="str">
        <f>VLOOKUP(N17,Sheet1!$A$1:$B$93,2)</f>
        <v xml:space="preserve"> </v>
      </c>
      <c r="N17" s="71"/>
      <c r="O17" s="100"/>
      <c r="P17" s="161" t="s">
        <v>92</v>
      </c>
      <c r="Q17" s="162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" customHeight="1" x14ac:dyDescent="0.3">
      <c r="B18" s="36" t="str">
        <f>VLOOKUP(C18,Sheet1!$A$1:$B$93,2)</f>
        <v xml:space="preserve"> </v>
      </c>
      <c r="C18" s="156"/>
      <c r="D18" s="157"/>
      <c r="E18" s="157"/>
      <c r="F18" s="157"/>
      <c r="G18" s="174" t="s">
        <v>164</v>
      </c>
      <c r="H18" s="175" t="s">
        <v>164</v>
      </c>
      <c r="I18" s="175" t="s">
        <v>164</v>
      </c>
      <c r="J18" s="175" t="s">
        <v>164</v>
      </c>
      <c r="K18" s="176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61" t="s">
        <v>93</v>
      </c>
      <c r="Q18" s="162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" customHeight="1" x14ac:dyDescent="0.3">
      <c r="B19" s="36" t="str">
        <f>VLOOKUP(C19,Sheet1!$A$1:$B$93,2)</f>
        <v xml:space="preserve"> </v>
      </c>
      <c r="C19" s="156"/>
      <c r="D19" s="157"/>
      <c r="E19" s="157"/>
      <c r="F19" s="157"/>
      <c r="G19" s="174" t="s">
        <v>72</v>
      </c>
      <c r="H19" s="175"/>
      <c r="I19" s="175"/>
      <c r="J19" s="175"/>
      <c r="K19" s="176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61" t="s">
        <v>94</v>
      </c>
      <c r="Q19" s="162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" customHeight="1" x14ac:dyDescent="0.3">
      <c r="B20" s="36" t="str">
        <f>VLOOKUP(C20,Sheet1!$A$1:$B$93,2)</f>
        <v xml:space="preserve"> </v>
      </c>
      <c r="C20" s="156">
        <f>VLOOKUP($U$8,'Nilai Syafahi'!$A$4:$Y$43,11,FALSE)</f>
        <v>0</v>
      </c>
      <c r="D20" s="157"/>
      <c r="E20" s="157"/>
      <c r="F20" s="157"/>
      <c r="G20" s="174" t="s">
        <v>252</v>
      </c>
      <c r="H20" s="175"/>
      <c r="I20" s="175"/>
      <c r="J20" s="175"/>
      <c r="K20" s="176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61" t="s">
        <v>95</v>
      </c>
      <c r="Q20" s="162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" customHeight="1" thickBot="1" x14ac:dyDescent="0.35">
      <c r="B21" s="63" t="str">
        <f>VLOOKUP(C21,Sheet1!$A$1:$B$93,2)</f>
        <v xml:space="preserve"> </v>
      </c>
      <c r="C21" s="156">
        <f>VLOOKUP($U$8,'Nilai Syafahi'!$A$4:$Y$43,12,FALSE)</f>
        <v>0</v>
      </c>
      <c r="D21" s="157"/>
      <c r="E21" s="157"/>
      <c r="F21" s="157"/>
      <c r="G21" s="174" t="s">
        <v>73</v>
      </c>
      <c r="H21" s="175"/>
      <c r="I21" s="175"/>
      <c r="J21" s="175"/>
      <c r="K21" s="176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61" t="s">
        <v>96</v>
      </c>
      <c r="Q21" s="162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" customHeight="1" thickBot="1" x14ac:dyDescent="0.35">
      <c r="B22" s="265" t="s">
        <v>124</v>
      </c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61" t="s">
        <v>10</v>
      </c>
      <c r="Q22" s="162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" customHeight="1" x14ac:dyDescent="0.3">
      <c r="B23" s="36" t="str">
        <f>VLOOKUP(C23,Sheet1!$A$1:$B$93,2)</f>
        <v xml:space="preserve"> </v>
      </c>
      <c r="C23" s="166">
        <f>VLOOKUP($U$8,'Nilai Syafahi'!$A$4:$Y$43,13,FALSE)</f>
        <v>0</v>
      </c>
      <c r="D23" s="166"/>
      <c r="E23" s="166"/>
      <c r="F23" s="166"/>
      <c r="G23" s="246" t="s">
        <v>166</v>
      </c>
      <c r="H23" s="247"/>
      <c r="I23" s="247"/>
      <c r="J23" s="247"/>
      <c r="K23" s="247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61" t="s">
        <v>11</v>
      </c>
      <c r="Q23" s="162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" customHeight="1" x14ac:dyDescent="0.3">
      <c r="B24" s="36" t="str">
        <f>VLOOKUP(C24,Sheet1!$A$1:$B$93,2)</f>
        <v xml:space="preserve"> </v>
      </c>
      <c r="C24" s="166">
        <f>VLOOKUP($U$8,'Nilai Syafahi'!$A$4:$Y$43,14,FALSE)</f>
        <v>0</v>
      </c>
      <c r="D24" s="166"/>
      <c r="E24" s="166"/>
      <c r="F24" s="166"/>
      <c r="G24" s="160" t="s">
        <v>165</v>
      </c>
      <c r="H24" s="161"/>
      <c r="I24" s="161"/>
      <c r="J24" s="161"/>
      <c r="K24" s="161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61" t="s">
        <v>97</v>
      </c>
      <c r="Q24" s="162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" customHeight="1" x14ac:dyDescent="0.3">
      <c r="B25" s="36" t="str">
        <f>VLOOKUP(C25,Sheet1!$A$1:$B$93,2)</f>
        <v xml:space="preserve"> </v>
      </c>
      <c r="C25" s="166">
        <f>VLOOKUP($U$8,'Nilai Syafahi'!$A$4:$Y$43,15,FALSE)</f>
        <v>0</v>
      </c>
      <c r="D25" s="166"/>
      <c r="E25" s="166"/>
      <c r="F25" s="166"/>
      <c r="G25" s="160" t="s">
        <v>14</v>
      </c>
      <c r="H25" s="161"/>
      <c r="I25" s="161"/>
      <c r="J25" s="161"/>
      <c r="K25" s="161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61" t="s">
        <v>98</v>
      </c>
      <c r="Q25" s="162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" customHeight="1" x14ac:dyDescent="0.3">
      <c r="B26" s="36" t="str">
        <f>VLOOKUP(C26,Sheet1!$A$1:$B$93,2)</f>
        <v xml:space="preserve"> </v>
      </c>
      <c r="C26" s="166">
        <f>VLOOKUP($U$8,'Nilai Syafahi'!$A$4:$Y$43,16,FALSE)</f>
        <v>0</v>
      </c>
      <c r="D26" s="166"/>
      <c r="E26" s="166"/>
      <c r="F26" s="166"/>
      <c r="G26" s="160" t="s">
        <v>88</v>
      </c>
      <c r="H26" s="161"/>
      <c r="I26" s="161"/>
      <c r="J26" s="161"/>
      <c r="K26" s="161"/>
      <c r="L26" s="93">
        <v>54</v>
      </c>
      <c r="M26" s="98" t="str">
        <f>VLOOKUP(N26,Sheet1!$A$1:$B$93,2)</f>
        <v xml:space="preserve"> </v>
      </c>
      <c r="N26" s="71"/>
      <c r="O26" s="100"/>
      <c r="P26" s="161" t="s">
        <v>99</v>
      </c>
      <c r="Q26" s="162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" customHeight="1" x14ac:dyDescent="0.3">
      <c r="B27" s="36" t="str">
        <f>VLOOKUP(C27,Sheet1!$A$1:$B$93,2)</f>
        <v xml:space="preserve"> </v>
      </c>
      <c r="C27" s="166">
        <f>VLOOKUP($U$8,'Nilai Syafahi'!$A$4:$Y$43,17,FALSE)</f>
        <v>0</v>
      </c>
      <c r="D27" s="166"/>
      <c r="E27" s="166"/>
      <c r="F27" s="166"/>
      <c r="G27" s="167" t="s">
        <v>167</v>
      </c>
      <c r="H27" s="168"/>
      <c r="I27" s="168"/>
      <c r="J27" s="168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61" t="s">
        <v>100</v>
      </c>
      <c r="Q27" s="162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" customHeight="1" thickBot="1" x14ac:dyDescent="0.35">
      <c r="B28" s="63" t="str">
        <f>VLOOKUP(C28,Sheet1!$A$1:$B$93,2)</f>
        <v xml:space="preserve"> </v>
      </c>
      <c r="C28" s="194">
        <f>VLOOKUP($U$8,'Nilai Syafahi'!$A$4:$Y$43,18,FALSE)</f>
        <v>0</v>
      </c>
      <c r="D28" s="194"/>
      <c r="E28" s="194"/>
      <c r="F28" s="194"/>
      <c r="G28" s="160" t="s">
        <v>17</v>
      </c>
      <c r="H28" s="161"/>
      <c r="I28" s="161"/>
      <c r="J28" s="161"/>
      <c r="K28" s="161"/>
      <c r="L28" s="95">
        <v>56</v>
      </c>
      <c r="M28" s="98" t="str">
        <f>VLOOKUP(N28,Sheet1!$A$1:$B$93,2)</f>
        <v xml:space="preserve"> </v>
      </c>
      <c r="N28" s="71"/>
      <c r="O28" s="100"/>
      <c r="P28" s="161" t="s">
        <v>101</v>
      </c>
      <c r="Q28" s="162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" customHeight="1" thickBot="1" x14ac:dyDescent="0.35">
      <c r="B29" s="169" t="s">
        <v>125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61" t="s">
        <v>102</v>
      </c>
      <c r="Q29" s="162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" customHeight="1" x14ac:dyDescent="0.3">
      <c r="B30" s="37"/>
      <c r="C30" s="166"/>
      <c r="D30" s="166"/>
      <c r="E30" s="166"/>
      <c r="F30" s="166"/>
      <c r="G30" s="171" t="s">
        <v>18</v>
      </c>
      <c r="H30" s="172"/>
      <c r="I30" s="172"/>
      <c r="J30" s="172"/>
      <c r="K30" s="173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61" t="s">
        <v>103</v>
      </c>
      <c r="Q30" s="162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" customHeight="1" x14ac:dyDescent="0.3">
      <c r="B31" s="37" t="str">
        <f>VLOOKUP(C31,Sheet1!$A$1:$B$93,2)</f>
        <v xml:space="preserve"> </v>
      </c>
      <c r="C31" s="166"/>
      <c r="D31" s="166"/>
      <c r="E31" s="166"/>
      <c r="F31" s="166"/>
      <c r="G31" s="160" t="s">
        <v>19</v>
      </c>
      <c r="H31" s="161"/>
      <c r="I31" s="161"/>
      <c r="J31" s="161"/>
      <c r="K31" s="162"/>
      <c r="L31" s="93">
        <v>58</v>
      </c>
      <c r="M31" s="98" t="str">
        <f>VLOOKUP(N31,Sheet1!$A$1:$B$93,2)</f>
        <v xml:space="preserve"> </v>
      </c>
      <c r="N31" s="71"/>
      <c r="O31" s="100"/>
      <c r="P31" s="161" t="s">
        <v>104</v>
      </c>
      <c r="Q31" s="162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" customHeight="1" x14ac:dyDescent="0.3">
      <c r="B32" s="64" t="str">
        <f>VLOOKUP(C32,Sheet1!$A$1:$B$93,2)</f>
        <v xml:space="preserve"> </v>
      </c>
      <c r="C32" s="191"/>
      <c r="D32" s="191"/>
      <c r="E32" s="191"/>
      <c r="F32" s="191"/>
      <c r="G32" s="160" t="s">
        <v>21</v>
      </c>
      <c r="H32" s="161"/>
      <c r="I32" s="161"/>
      <c r="J32" s="161"/>
      <c r="K32" s="162"/>
      <c r="L32" s="96">
        <v>59</v>
      </c>
      <c r="M32" s="98" t="str">
        <f>VLOOKUP(N32,Sheet1!$A$1:$B$93,2)</f>
        <v xml:space="preserve"> </v>
      </c>
      <c r="N32" s="71"/>
      <c r="O32" s="100"/>
      <c r="P32" s="161" t="s">
        <v>24</v>
      </c>
      <c r="Q32" s="162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" customHeight="1" thickBot="1" x14ac:dyDescent="0.35">
      <c r="B33" s="64" t="str">
        <f>VLOOKUP(C33,Sheet1!$A$1:$B$93,2)</f>
        <v xml:space="preserve"> </v>
      </c>
      <c r="C33" s="191"/>
      <c r="D33" s="191"/>
      <c r="E33" s="191"/>
      <c r="F33" s="191"/>
      <c r="G33" s="163" t="s">
        <v>22</v>
      </c>
      <c r="H33" s="164"/>
      <c r="I33" s="164"/>
      <c r="J33" s="164"/>
      <c r="K33" s="16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61" t="s">
        <v>105</v>
      </c>
      <c r="Q33" s="162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" customHeight="1" thickBot="1" x14ac:dyDescent="0.35">
      <c r="B34" s="199">
        <f>VLOOKUP($U$8,'Nilai Syafahi'!$A$4:$Y$43,19,FALSE)</f>
        <v>0</v>
      </c>
      <c r="C34" s="200"/>
      <c r="D34" s="200"/>
      <c r="E34" s="200"/>
      <c r="F34" s="200"/>
      <c r="G34" s="200"/>
      <c r="H34" s="200"/>
      <c r="I34" s="200"/>
      <c r="J34" s="200"/>
      <c r="K34" s="201" t="s">
        <v>23</v>
      </c>
      <c r="L34" s="202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61" t="s">
        <v>106</v>
      </c>
      <c r="Q34" s="162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00000000000001" customHeight="1" thickBot="1" x14ac:dyDescent="0.35">
      <c r="B35" s="213"/>
      <c r="C35" s="214"/>
      <c r="D35" s="214"/>
      <c r="E35" s="214"/>
      <c r="F35" s="214"/>
      <c r="G35" s="214"/>
      <c r="H35" s="214"/>
      <c r="I35" s="214"/>
      <c r="J35" s="214"/>
      <c r="K35" s="215"/>
      <c r="L35" s="221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62" t="s">
        <v>107</v>
      </c>
      <c r="Q35" s="195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" customHeight="1" thickBot="1" x14ac:dyDescent="0.35">
      <c r="B36" s="196" t="s">
        <v>27</v>
      </c>
      <c r="C36" s="197"/>
      <c r="D36" s="197"/>
      <c r="E36" s="197"/>
      <c r="F36" s="197"/>
      <c r="G36" s="197"/>
      <c r="H36" s="197"/>
      <c r="I36" s="197"/>
      <c r="J36" s="197"/>
      <c r="K36" s="198"/>
      <c r="L36" s="222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62" t="s">
        <v>108</v>
      </c>
      <c r="Q36" s="195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" customHeight="1" x14ac:dyDescent="0.3">
      <c r="B37" s="225" t="s">
        <v>28</v>
      </c>
      <c r="C37" s="226"/>
      <c r="D37" s="226" t="s">
        <v>29</v>
      </c>
      <c r="E37" s="226"/>
      <c r="F37" s="226"/>
      <c r="G37" s="226"/>
      <c r="H37" s="226"/>
      <c r="I37" s="226"/>
      <c r="J37" s="226"/>
      <c r="K37" s="38" t="s">
        <v>30</v>
      </c>
      <c r="L37" s="222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62" t="s">
        <v>109</v>
      </c>
      <c r="Q37" s="195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" customHeight="1" thickBot="1" x14ac:dyDescent="0.35">
      <c r="B38" s="203">
        <f>VLOOKUP($U$8,Akhlak!$A$4:$J$43,6,FALSE)</f>
        <v>0</v>
      </c>
      <c r="C38" s="204"/>
      <c r="D38" s="204">
        <f>VLOOKUP($U$8,Akhlak!$A$4:$J$43,5,FALSE)</f>
        <v>0</v>
      </c>
      <c r="E38" s="204"/>
      <c r="F38" s="204"/>
      <c r="G38" s="204"/>
      <c r="H38" s="204"/>
      <c r="I38" s="204"/>
      <c r="J38" s="204"/>
      <c r="K38" s="39">
        <f>VLOOKUP($U$8,Akhlak!$A$4:$J$43,4,FALSE)</f>
        <v>0</v>
      </c>
      <c r="L38" s="222"/>
      <c r="M38" s="98" t="str">
        <f>VLOOKUP(N38,Sheet1!$A$1:$B$93,2)</f>
        <v xml:space="preserve"> </v>
      </c>
      <c r="N38" s="71"/>
      <c r="O38" s="101" t="s">
        <v>32</v>
      </c>
      <c r="P38" s="162" t="s">
        <v>110</v>
      </c>
      <c r="Q38" s="195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" customHeight="1" thickBot="1" x14ac:dyDescent="0.35">
      <c r="B39" s="227" t="s">
        <v>31</v>
      </c>
      <c r="C39" s="228"/>
      <c r="D39" s="228"/>
      <c r="E39" s="228"/>
      <c r="F39" s="228"/>
      <c r="G39" s="228"/>
      <c r="H39" s="228"/>
      <c r="I39" s="228"/>
      <c r="J39" s="228"/>
      <c r="K39" s="229"/>
      <c r="L39" s="222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62" t="s">
        <v>111</v>
      </c>
      <c r="Q39" s="195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" customHeight="1" x14ac:dyDescent="0.3">
      <c r="B40" s="230" t="s">
        <v>33</v>
      </c>
      <c r="C40" s="231"/>
      <c r="D40" s="231" t="s">
        <v>34</v>
      </c>
      <c r="E40" s="231"/>
      <c r="F40" s="231"/>
      <c r="G40" s="231"/>
      <c r="H40" s="231"/>
      <c r="I40" s="231"/>
      <c r="J40" s="231"/>
      <c r="K40" s="38" t="s">
        <v>35</v>
      </c>
      <c r="L40" s="222"/>
      <c r="M40" s="98" t="str">
        <f>VLOOKUP(N40,Sheet1!$A$1:$B$93,2)</f>
        <v xml:space="preserve"> </v>
      </c>
      <c r="N40" s="71"/>
      <c r="O40" s="101" t="s">
        <v>39</v>
      </c>
      <c r="P40" s="162" t="s">
        <v>112</v>
      </c>
      <c r="Q40" s="195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" customHeight="1" thickBot="1" x14ac:dyDescent="0.35">
      <c r="B41" s="192">
        <f>VLOOKUP($U$8,Akhlak!$A$4:$J$43,9,FALSE)</f>
        <v>0</v>
      </c>
      <c r="C41" s="193"/>
      <c r="D41" s="193">
        <f>VLOOKUP($U$8,Akhlak!$A$4:$J$43,8,FALSE)</f>
        <v>0</v>
      </c>
      <c r="E41" s="193"/>
      <c r="F41" s="193"/>
      <c r="G41" s="193"/>
      <c r="H41" s="193"/>
      <c r="I41" s="193"/>
      <c r="J41" s="193"/>
      <c r="K41" s="39">
        <f>VLOOKUP($U$8,Akhlak!$A$4:$J$43,7,FALSE)</f>
        <v>0</v>
      </c>
      <c r="L41" s="222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62" t="s">
        <v>113</v>
      </c>
      <c r="Q41" s="195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" customHeight="1" thickBot="1" x14ac:dyDescent="0.35">
      <c r="B42" s="189" t="s">
        <v>37</v>
      </c>
      <c r="C42" s="190"/>
      <c r="D42" s="232" t="s">
        <v>38</v>
      </c>
      <c r="E42" s="232"/>
      <c r="F42" s="232"/>
      <c r="G42" s="232"/>
      <c r="H42" s="232"/>
      <c r="I42" s="232"/>
      <c r="J42" s="232"/>
      <c r="K42" s="233"/>
      <c r="L42" s="223"/>
      <c r="M42" s="98" t="str">
        <f>VLOOKUP(N42,Sheet1!$A$1:$B$93,2)</f>
        <v xml:space="preserve"> </v>
      </c>
      <c r="N42" s="71"/>
      <c r="O42" s="101" t="s">
        <v>42</v>
      </c>
      <c r="P42" s="162" t="s">
        <v>114</v>
      </c>
      <c r="Q42" s="195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" customHeight="1" x14ac:dyDescent="0.3">
      <c r="B43" s="242">
        <f ca="1">VLOOKUP($U$8,'Nilai Syafahi'!$A$4:$Y$43,24,FALSE)</f>
        <v>1</v>
      </c>
      <c r="C43" s="243"/>
      <c r="D43" s="236" t="e">
        <f>VLOOKUP($U$8,'Nilai Syafahi'!$A$4:$Y$43,23,FALSE)</f>
        <v>#DIV/0!</v>
      </c>
      <c r="E43" s="237"/>
      <c r="F43" s="237"/>
      <c r="G43" s="237"/>
      <c r="H43" s="237"/>
      <c r="I43" s="237"/>
      <c r="J43" s="238"/>
      <c r="K43" s="234">
        <f>VLOOKUP($U$8,'Nilai Syafahi'!$A$4:$Y$43,22,FALSE)</f>
        <v>0</v>
      </c>
      <c r="L43" s="222"/>
      <c r="M43" s="98" t="str">
        <f>VLOOKUP(N43,Sheet1!$A$1:$B$93,2)</f>
        <v xml:space="preserve"> </v>
      </c>
      <c r="N43" s="71"/>
      <c r="O43" s="101" t="s">
        <v>43</v>
      </c>
      <c r="P43" s="162" t="s">
        <v>115</v>
      </c>
      <c r="Q43" s="195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" customHeight="1" thickBot="1" x14ac:dyDescent="0.35">
      <c r="B44" s="244"/>
      <c r="C44" s="245"/>
      <c r="D44" s="239"/>
      <c r="E44" s="240"/>
      <c r="F44" s="240"/>
      <c r="G44" s="240"/>
      <c r="H44" s="240"/>
      <c r="I44" s="240"/>
      <c r="J44" s="241"/>
      <c r="K44" s="235"/>
      <c r="L44" s="222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62" t="s">
        <v>116</v>
      </c>
      <c r="Q44" s="195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" customHeight="1" thickBot="1" x14ac:dyDescent="0.35">
      <c r="B45" s="211" t="s">
        <v>41</v>
      </c>
      <c r="C45" s="212"/>
      <c r="D45" s="212"/>
      <c r="E45" s="212"/>
      <c r="F45" s="212"/>
      <c r="G45" s="212"/>
      <c r="H45" s="212"/>
      <c r="I45" s="212"/>
      <c r="J45" s="212"/>
      <c r="K45" s="212"/>
      <c r="L45" s="222"/>
      <c r="M45" s="98" t="str">
        <f>VLOOKUP(N45,Sheet1!$A$1:$B$93,2)</f>
        <v xml:space="preserve"> </v>
      </c>
      <c r="N45" s="71"/>
      <c r="O45" s="101" t="s">
        <v>76</v>
      </c>
      <c r="P45" s="162" t="s">
        <v>117</v>
      </c>
      <c r="Q45" s="195"/>
      <c r="R45" s="65">
        <v>37</v>
      </c>
      <c r="S45" s="22"/>
      <c r="T45" s="22"/>
      <c r="U45" s="22"/>
      <c r="V45" s="187"/>
      <c r="W45" s="187"/>
      <c r="X45" s="187"/>
      <c r="Y45" s="22"/>
      <c r="Z45" s="22"/>
      <c r="AA45" s="22"/>
      <c r="AB45" s="22"/>
    </row>
    <row r="46" spans="2:28" ht="15.6" customHeight="1" x14ac:dyDescent="0.3">
      <c r="B46" s="205" t="str">
        <f>VLOOKUP($U$8,Akhlak!$A$4:$J$43,10,FALSE)</f>
        <v xml:space="preserve"> </v>
      </c>
      <c r="C46" s="206"/>
      <c r="D46" s="206"/>
      <c r="E46" s="206"/>
      <c r="F46" s="206"/>
      <c r="G46" s="206"/>
      <c r="H46" s="206"/>
      <c r="I46" s="206"/>
      <c r="J46" s="206"/>
      <c r="K46" s="207"/>
      <c r="L46" s="222"/>
      <c r="M46" s="98" t="str">
        <f>VLOOKUP(N46,Sheet1!$A$1:$B$93,2)</f>
        <v xml:space="preserve"> </v>
      </c>
      <c r="N46" s="71"/>
      <c r="O46" s="101" t="s">
        <v>44</v>
      </c>
      <c r="P46" s="162" t="s">
        <v>118</v>
      </c>
      <c r="Q46" s="195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" customHeight="1" thickBot="1" x14ac:dyDescent="0.35">
      <c r="B47" s="208"/>
      <c r="C47" s="209"/>
      <c r="D47" s="209"/>
      <c r="E47" s="209"/>
      <c r="F47" s="209"/>
      <c r="G47" s="209"/>
      <c r="H47" s="209"/>
      <c r="I47" s="209"/>
      <c r="J47" s="209"/>
      <c r="K47" s="210"/>
      <c r="L47" s="222"/>
      <c r="M47" s="99" t="str">
        <f>VLOOKUP(N47,Sheet1!$A$1:$B$93,2)</f>
        <v xml:space="preserve"> </v>
      </c>
      <c r="N47" s="72"/>
      <c r="O47" s="101" t="s">
        <v>120</v>
      </c>
      <c r="P47" s="162" t="s">
        <v>49</v>
      </c>
      <c r="Q47" s="195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45" customHeight="1" thickBot="1" x14ac:dyDescent="0.35">
      <c r="B48" s="183" t="e">
        <f>VLOOKUP($U$8,'Nilai Syafahi'!$A$4:$Y$43,25,FALSE)</f>
        <v>#DIV/0!</v>
      </c>
      <c r="C48" s="184"/>
      <c r="D48" s="184"/>
      <c r="E48" s="184"/>
      <c r="F48" s="184"/>
      <c r="G48" s="184"/>
      <c r="H48" s="184"/>
      <c r="I48" s="184"/>
      <c r="J48" s="184"/>
      <c r="K48" s="86" t="s">
        <v>168</v>
      </c>
      <c r="L48" s="224"/>
      <c r="M48" s="185">
        <f>VLOOKUP($U$8,'Nilai Tahriri'!$A$2:$Z$41,26,FALSE)</f>
        <v>0</v>
      </c>
      <c r="N48" s="186" t="e">
        <f>VLOOKUP($U$8,'Nilai Tahriri'!$A$2:$Z$41,41,FALSE)</f>
        <v>#REF!</v>
      </c>
      <c r="O48" s="186" t="e">
        <f>VLOOKUP($U$8,'Nilai Tahriri'!$A$2:$Z$41,41,FALSE)</f>
        <v>#REF!</v>
      </c>
      <c r="P48" s="217" t="s">
        <v>23</v>
      </c>
      <c r="Q48" s="217"/>
      <c r="R48" s="218"/>
      <c r="S48" s="22"/>
      <c r="T48" s="22"/>
      <c r="U48" s="22"/>
      <c r="V48" s="22"/>
      <c r="W48" s="22"/>
      <c r="X48" s="22"/>
      <c r="Y48" s="22"/>
      <c r="Z48" s="188"/>
      <c r="AA48" s="188"/>
      <c r="AB48" s="188"/>
    </row>
    <row r="49" spans="2:28" ht="8.25" customHeight="1" x14ac:dyDescent="0.3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3" customHeight="1" x14ac:dyDescent="0.3">
      <c r="B50" s="46"/>
      <c r="C50" s="219"/>
      <c r="D50" s="219"/>
      <c r="E50" s="219"/>
      <c r="F50" s="219"/>
      <c r="G50" s="219"/>
      <c r="H50" s="219"/>
      <c r="I50" s="219"/>
      <c r="J50" s="219"/>
      <c r="K50" s="219"/>
      <c r="L50" s="47"/>
      <c r="M50" s="216" t="str">
        <f>Biodata!$C$13</f>
        <v>١٩ من محرم سنة ١٤٤٨ ه</v>
      </c>
      <c r="N50" s="216"/>
      <c r="O50" s="216"/>
      <c r="P50" s="216"/>
      <c r="Q50" s="220" t="s">
        <v>45</v>
      </c>
      <c r="R50" s="220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3" customHeight="1" x14ac:dyDescent="0.3">
      <c r="B51" s="46"/>
      <c r="C51" s="219"/>
      <c r="D51" s="219"/>
      <c r="E51" s="219"/>
      <c r="F51" s="219"/>
      <c r="G51" s="219"/>
      <c r="H51" s="219"/>
      <c r="I51" s="219"/>
      <c r="J51" s="219"/>
      <c r="K51" s="219"/>
      <c r="L51" s="47"/>
      <c r="M51" s="216" t="str">
        <f>Biodata!$C$14</f>
        <v>٤٠ من يوليو سنة ٢٠٢٦ م</v>
      </c>
      <c r="N51" s="216"/>
      <c r="O51" s="216"/>
      <c r="P51" s="216"/>
      <c r="Q51" s="220"/>
      <c r="R51" s="220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3" customHeight="1" x14ac:dyDescent="0.3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3" customHeight="1" x14ac:dyDescent="0.3">
      <c r="B53" s="179" t="s">
        <v>47</v>
      </c>
      <c r="C53" s="179"/>
      <c r="D53" s="179"/>
      <c r="E53" s="179"/>
      <c r="F53" s="179"/>
      <c r="G53" s="179"/>
      <c r="H53" s="179"/>
      <c r="I53" s="179"/>
      <c r="J53" s="179"/>
      <c r="K53" s="179"/>
      <c r="L53" s="47"/>
      <c r="M53" s="46"/>
      <c r="N53" s="51"/>
      <c r="O53" s="178" t="s">
        <v>48</v>
      </c>
      <c r="P53" s="178"/>
      <c r="Q53" s="178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3" customHeight="1" x14ac:dyDescent="0.3">
      <c r="B54" s="52"/>
      <c r="C54" s="52"/>
      <c r="D54" s="52"/>
      <c r="E54" s="52"/>
      <c r="F54" s="52"/>
      <c r="G54" s="52"/>
      <c r="H54" s="52"/>
      <c r="I54" s="52"/>
      <c r="J54" s="52"/>
      <c r="K54" s="253" t="s">
        <v>145</v>
      </c>
      <c r="L54" s="253"/>
      <c r="M54" s="253"/>
      <c r="N54" s="253"/>
      <c r="O54" s="253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3" customHeight="1" x14ac:dyDescent="0.3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3" customHeight="1" x14ac:dyDescent="0.3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180">
        <f>Biodata!$C$19</f>
        <v>0</v>
      </c>
      <c r="P56" s="180"/>
      <c r="Q56" s="180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3" customHeight="1" x14ac:dyDescent="0.3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3" customHeight="1" x14ac:dyDescent="0.3">
      <c r="B58" s="46"/>
      <c r="C58" s="54"/>
      <c r="D58" s="54"/>
      <c r="E58" s="54"/>
      <c r="F58" s="54"/>
      <c r="G58" s="54"/>
      <c r="H58" s="54"/>
      <c r="I58" s="54"/>
      <c r="J58" s="54"/>
      <c r="K58" s="177" t="str">
        <f>Biodata!$C$16</f>
        <v>الأستاذ الحاج أحمد مهيمن الماجستير</v>
      </c>
      <c r="L58" s="177"/>
      <c r="M58" s="177"/>
      <c r="N58" s="177"/>
      <c r="O58" s="177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3" hidden="1" customHeight="1" x14ac:dyDescent="0.3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6" hidden="1" x14ac:dyDescent="0.3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Ld5uxuOg5bZy3N5PxcNjctR4RC5k6veeQMzGF5Epb4z3AEZGbsPWAuVx5uuvzkwBDiFDZJQOSdEMyJhgOLASNw==" saltValue="kmKEp3bxlDSknLtRmTWXVA==" spinCount="100000" sheet="1" objects="1" scenario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222908093278464" bottom="0.17857142857142858" header="0.3" footer="0.3"/>
  <pageSetup paperSize="14" orientation="portrait" r:id="rId1"/>
  <ignoredErrors>
    <ignoredError sqref="B48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64" zoomScaleNormal="100" zoomScalePageLayoutView="64" workbookViewId="0">
      <selection activeCell="G6" sqref="G6"/>
    </sheetView>
  </sheetViews>
  <sheetFormatPr defaultRowHeight="14.4" x14ac:dyDescent="0.3"/>
  <cols>
    <col min="1" max="1" width="5.21875" customWidth="1"/>
    <col min="2" max="2" width="30.5546875" style="109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">
      <c r="A2" s="105"/>
      <c r="B2" s="107"/>
      <c r="C2" s="105"/>
      <c r="D2" s="105"/>
      <c r="E2" s="105"/>
      <c r="F2" s="105"/>
      <c r="G2" s="105"/>
    </row>
    <row r="3" spans="1:7" ht="17.399999999999999" x14ac:dyDescent="0.3">
      <c r="A3" s="279" t="str">
        <f>Biodata!C4</f>
        <v>الثاني ج للبنات</v>
      </c>
      <c r="B3" s="279"/>
      <c r="C3" s="279"/>
      <c r="D3" s="279"/>
      <c r="E3" s="279"/>
      <c r="F3" s="279"/>
      <c r="G3" s="279"/>
    </row>
    <row r="5" spans="1:7" ht="22.05" customHeight="1" x14ac:dyDescent="0.3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">
      <c r="A6" s="8">
        <v>1</v>
      </c>
      <c r="B6" s="112" t="str">
        <f>'Data Siswa'!B2</f>
        <v>ALINDA SYAHNUN RAMADINA</v>
      </c>
      <c r="C6" s="8" t="str">
        <f>'Data Siswa'!C2</f>
        <v>552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e">
        <f>'Nilai Syafahi'!Y4</f>
        <v>#DIV/0!</v>
      </c>
    </row>
    <row r="7" spans="1:7" ht="18" customHeight="1" x14ac:dyDescent="0.3">
      <c r="A7" s="8">
        <v>2</v>
      </c>
      <c r="B7" s="112" t="str">
        <f>'Data Siswa'!B3</f>
        <v>AMIRAH AQILATUN AZIZA</v>
      </c>
      <c r="C7" s="8" t="str">
        <f>'Data Siswa'!C3</f>
        <v>553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e">
        <f>'Nilai Syafahi'!Y5</f>
        <v>#DIV/0!</v>
      </c>
    </row>
    <row r="8" spans="1:7" ht="18" customHeight="1" x14ac:dyDescent="0.3">
      <c r="A8" s="8">
        <v>3</v>
      </c>
      <c r="B8" s="112" t="str">
        <f>'Data Siswa'!B4</f>
        <v>ANASTASYA KIRANI RAHMAWATI</v>
      </c>
      <c r="C8" s="8" t="str">
        <f>'Data Siswa'!C4</f>
        <v>554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e">
        <f>'Nilai Syafahi'!Y6</f>
        <v>#DIV/0!</v>
      </c>
    </row>
    <row r="9" spans="1:7" ht="18" customHeight="1" x14ac:dyDescent="0.3">
      <c r="A9" s="8">
        <v>4</v>
      </c>
      <c r="B9" s="112" t="str">
        <f>'Data Siswa'!B5</f>
        <v>ANGEL BATRISYA</v>
      </c>
      <c r="C9" s="8" t="str">
        <f>'Data Siswa'!C5</f>
        <v>555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e">
        <f>'Nilai Syafahi'!Y7</f>
        <v>#DIV/0!</v>
      </c>
    </row>
    <row r="10" spans="1:7" ht="18" customHeight="1" x14ac:dyDescent="0.3">
      <c r="A10" s="8">
        <v>5</v>
      </c>
      <c r="B10" s="112" t="str">
        <f>'Data Siswa'!B6</f>
        <v>FAJRIN NUR KHOTIMAH</v>
      </c>
      <c r="C10" s="8" t="str">
        <f>'Data Siswa'!C6</f>
        <v>556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e">
        <f>'Nilai Syafahi'!Y8</f>
        <v>#DIV/0!</v>
      </c>
    </row>
    <row r="11" spans="1:7" ht="18" customHeight="1" x14ac:dyDescent="0.3">
      <c r="A11" s="8">
        <v>6</v>
      </c>
      <c r="B11" s="112" t="str">
        <f>'Data Siswa'!B7</f>
        <v>FIRJANI QOTRUNNADA</v>
      </c>
      <c r="C11" s="8" t="str">
        <f>'Data Siswa'!C7</f>
        <v>557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e">
        <f>'Nilai Syafahi'!Y9</f>
        <v>#DIV/0!</v>
      </c>
    </row>
    <row r="12" spans="1:7" ht="18" customHeight="1" x14ac:dyDescent="0.3">
      <c r="A12" s="8">
        <v>7</v>
      </c>
      <c r="B12" s="112" t="str">
        <f>'Data Siswa'!B8</f>
        <v>JELITA AULIYA PUTRI</v>
      </c>
      <c r="C12" s="8" t="str">
        <f>'Data Siswa'!C8</f>
        <v>558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e">
        <f>'Nilai Syafahi'!Y10</f>
        <v>#DIV/0!</v>
      </c>
    </row>
    <row r="13" spans="1:7" ht="18" customHeight="1" x14ac:dyDescent="0.3">
      <c r="A13" s="8">
        <v>8</v>
      </c>
      <c r="B13" s="112" t="str">
        <f>'Data Siswa'!B9</f>
        <v>NATASYA DWI OKTAVIA .S.</v>
      </c>
      <c r="C13" s="8" t="str">
        <f>'Data Siswa'!C9</f>
        <v>559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e">
        <f>'Nilai Syafahi'!Y11</f>
        <v>#DIV/0!</v>
      </c>
    </row>
    <row r="14" spans="1:7" ht="18" customHeight="1" x14ac:dyDescent="0.3">
      <c r="A14" s="8">
        <v>9</v>
      </c>
      <c r="B14" s="112" t="str">
        <f>'Data Siswa'!B10</f>
        <v>NUR AZAHRA HUMAIRAH</v>
      </c>
      <c r="C14" s="8" t="str">
        <f>'Data Siswa'!C10</f>
        <v>560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e">
        <f>'Nilai Syafahi'!Y12</f>
        <v>#DIV/0!</v>
      </c>
    </row>
    <row r="15" spans="1:7" ht="18" customHeight="1" x14ac:dyDescent="0.3">
      <c r="A15" s="8">
        <v>10</v>
      </c>
      <c r="B15" s="112" t="str">
        <f>'Data Siswa'!B11</f>
        <v>RESA ANJANI</v>
      </c>
      <c r="C15" s="8" t="str">
        <f>'Data Siswa'!C11</f>
        <v>561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e">
        <f>'Nilai Syafahi'!Y13</f>
        <v>#DIV/0!</v>
      </c>
    </row>
    <row r="16" spans="1:7" ht="18" customHeight="1" x14ac:dyDescent="0.3">
      <c r="A16" s="8">
        <v>11</v>
      </c>
      <c r="B16" s="112" t="str">
        <f>'Data Siswa'!B12</f>
        <v>SELI NOPIANI</v>
      </c>
      <c r="C16" s="8" t="str">
        <f>'Data Siswa'!C12</f>
        <v>562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e">
        <f>'Nilai Syafahi'!Y14</f>
        <v>#DIV/0!</v>
      </c>
    </row>
    <row r="17" spans="1:7" ht="18" customHeight="1" x14ac:dyDescent="0.3">
      <c r="A17" s="8">
        <v>12</v>
      </c>
      <c r="B17" s="112" t="str">
        <f>'Data Siswa'!B13</f>
        <v>SHEBI LATANIA</v>
      </c>
      <c r="C17" s="8" t="str">
        <f>'Data Siswa'!C13</f>
        <v>563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e">
        <f>'Nilai Syafahi'!Y15</f>
        <v>#DIV/0!</v>
      </c>
    </row>
    <row r="18" spans="1:7" ht="18" customHeight="1" x14ac:dyDescent="0.3">
      <c r="A18" s="8">
        <v>13</v>
      </c>
      <c r="B18" s="112" t="str">
        <f>'Data Siswa'!B14</f>
        <v>SHELIYANI PUTRI</v>
      </c>
      <c r="C18" s="8" t="str">
        <f>'Data Siswa'!C14</f>
        <v>564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e">
        <f>'Nilai Syafahi'!Y16</f>
        <v>#DIV/0!</v>
      </c>
    </row>
    <row r="19" spans="1:7" ht="18" customHeight="1" x14ac:dyDescent="0.3">
      <c r="A19" s="8">
        <v>14</v>
      </c>
      <c r="B19" s="112" t="str">
        <f>'Data Siswa'!B15</f>
        <v>SITI FATIMAH AZ ZAHRA</v>
      </c>
      <c r="C19" s="8" t="str">
        <f>'Data Siswa'!C15</f>
        <v>565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e">
        <f>'Nilai Syafahi'!Y17</f>
        <v>#DIV/0!</v>
      </c>
    </row>
    <row r="20" spans="1:7" ht="18" customHeight="1" x14ac:dyDescent="0.3">
      <c r="A20" s="8">
        <v>15</v>
      </c>
      <c r="B20" s="112" t="str">
        <f>'Data Siswa'!B16</f>
        <v>SYARIFATUL AMALIAH</v>
      </c>
      <c r="C20" s="8" t="str">
        <f>'Data Siswa'!C16</f>
        <v>566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e">
        <f>'Nilai Syafahi'!Y18</f>
        <v>#DIV/0!</v>
      </c>
    </row>
    <row r="21" spans="1:7" ht="18" customHeight="1" x14ac:dyDescent="0.3">
      <c r="A21" s="8">
        <v>16</v>
      </c>
      <c r="B21" s="112" t="str">
        <f>'Data Siswa'!B17</f>
        <v>ZAFARANI NAPISHYA NOERRACHMAN</v>
      </c>
      <c r="C21" s="8" t="str">
        <f>'Data Siswa'!C17</f>
        <v>567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e">
        <f>'Nilai Syafahi'!Y19</f>
        <v>#DIV/0!</v>
      </c>
    </row>
    <row r="22" spans="1:7" ht="18" customHeight="1" x14ac:dyDescent="0.3">
      <c r="A22" s="8">
        <v>17</v>
      </c>
      <c r="B22" s="112" t="str">
        <f>'Data Siswa'!B18</f>
        <v>ZHAHIRA VANIA PUTRI</v>
      </c>
      <c r="C22" s="8" t="str">
        <f>'Data Siswa'!C18</f>
        <v>568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e">
        <f>'Nilai Syafahi'!Y20</f>
        <v>#DIV/0!</v>
      </c>
    </row>
    <row r="23" spans="1:7" ht="18" customHeight="1" x14ac:dyDescent="0.3">
      <c r="A23" s="8">
        <v>18</v>
      </c>
      <c r="B23" s="112">
        <f>'Data Siswa'!B19</f>
        <v>0</v>
      </c>
      <c r="C23" s="8">
        <f>'Data Siswa'!C19</f>
        <v>0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e">
        <f>'Nilai Syafahi'!Y21</f>
        <v>#DIV/0!</v>
      </c>
    </row>
    <row r="24" spans="1:7" ht="18" customHeight="1" x14ac:dyDescent="0.3">
      <c r="A24" s="8">
        <v>19</v>
      </c>
      <c r="B24" s="112">
        <f>'Data Siswa'!B20</f>
        <v>0</v>
      </c>
      <c r="C24" s="8">
        <f>'Data Siswa'!C20</f>
        <v>0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e">
        <f>'Nilai Syafahi'!Y22</f>
        <v>#DIV/0!</v>
      </c>
    </row>
    <row r="25" spans="1:7" ht="18" customHeight="1" x14ac:dyDescent="0.3">
      <c r="A25" s="8">
        <v>20</v>
      </c>
      <c r="B25" s="112">
        <f>'Data Siswa'!B21</f>
        <v>0</v>
      </c>
      <c r="C25" s="8">
        <f>'Data Siswa'!C21</f>
        <v>0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e">
        <f>'Nilai Syafahi'!Y23</f>
        <v>#DIV/0!</v>
      </c>
    </row>
    <row r="26" spans="1:7" ht="18" customHeight="1" x14ac:dyDescent="0.3">
      <c r="A26" s="8">
        <v>21</v>
      </c>
      <c r="B26" s="112">
        <f>'Data Siswa'!B22</f>
        <v>0</v>
      </c>
      <c r="C26" s="8">
        <f>'Data Siswa'!C22</f>
        <v>0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e">
        <f>'Nilai Syafahi'!Y24</f>
        <v>#DIV/0!</v>
      </c>
    </row>
    <row r="27" spans="1:7" ht="18" customHeight="1" x14ac:dyDescent="0.3">
      <c r="A27" s="8">
        <v>22</v>
      </c>
      <c r="B27" s="112">
        <f>'Data Siswa'!B23</f>
        <v>0</v>
      </c>
      <c r="C27" s="8">
        <f>'Data Siswa'!C23</f>
        <v>0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e">
        <f>'Nilai Syafahi'!Y25</f>
        <v>#DIV/0!</v>
      </c>
    </row>
    <row r="28" spans="1:7" ht="18" customHeight="1" x14ac:dyDescent="0.3">
      <c r="A28" s="8">
        <v>23</v>
      </c>
      <c r="B28" s="112">
        <f>'Data Siswa'!B24</f>
        <v>0</v>
      </c>
      <c r="C28" s="8">
        <f>'Data Siswa'!C24</f>
        <v>0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e">
        <f>'Nilai Syafahi'!Y26</f>
        <v>#DIV/0!</v>
      </c>
    </row>
    <row r="29" spans="1:7" ht="18" customHeight="1" x14ac:dyDescent="0.3">
      <c r="A29" s="8">
        <v>24</v>
      </c>
      <c r="B29" s="112">
        <f>'Data Siswa'!B25</f>
        <v>0</v>
      </c>
      <c r="C29" s="8">
        <f>'Data Siswa'!C25</f>
        <v>0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e">
        <f>'Nilai Syafahi'!Y27</f>
        <v>#DIV/0!</v>
      </c>
    </row>
    <row r="30" spans="1:7" ht="18" customHeight="1" x14ac:dyDescent="0.3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e">
        <f>'Nilai Syafahi'!Y28</f>
        <v>#DIV/0!</v>
      </c>
    </row>
    <row r="31" spans="1:7" ht="18" customHeight="1" x14ac:dyDescent="0.3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e">
        <f>'Nilai Syafahi'!Y29</f>
        <v>#DIV/0!</v>
      </c>
    </row>
    <row r="32" spans="1:7" ht="18" customHeight="1" x14ac:dyDescent="0.3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e">
        <f>'Nilai Syafahi'!Y30</f>
        <v>#DIV/0!</v>
      </c>
    </row>
    <row r="33" spans="1:7" ht="18" customHeight="1" x14ac:dyDescent="0.3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e">
        <f>'Nilai Syafahi'!Y31</f>
        <v>#DIV/0!</v>
      </c>
    </row>
    <row r="34" spans="1:7" ht="18" customHeight="1" x14ac:dyDescent="0.3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e">
        <f>'Nilai Syafahi'!Y32</f>
        <v>#DIV/0!</v>
      </c>
    </row>
    <row r="35" spans="1:7" ht="18" customHeight="1" x14ac:dyDescent="0.3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e">
        <f>'Nilai Syafahi'!Y33</f>
        <v>#DIV/0!</v>
      </c>
    </row>
    <row r="36" spans="1:7" ht="18" customHeight="1" x14ac:dyDescent="0.3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e">
        <f>'Nilai Syafahi'!Y34</f>
        <v>#DIV/0!</v>
      </c>
    </row>
    <row r="37" spans="1:7" ht="18" customHeight="1" x14ac:dyDescent="0.3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e">
        <f>'Nilai Syafahi'!Y35</f>
        <v>#DIV/0!</v>
      </c>
    </row>
    <row r="38" spans="1:7" ht="18" customHeight="1" x14ac:dyDescent="0.3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e">
        <f>'Nilai Syafahi'!Y36</f>
        <v>#DIV/0!</v>
      </c>
    </row>
    <row r="39" spans="1:7" ht="18" customHeight="1" x14ac:dyDescent="0.3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e">
        <f>'Nilai Syafahi'!Y37</f>
        <v>#DIV/0!</v>
      </c>
    </row>
    <row r="40" spans="1:7" ht="18" customHeight="1" x14ac:dyDescent="0.3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e">
        <f>'Nilai Syafahi'!Y38</f>
        <v>#DIV/0!</v>
      </c>
    </row>
    <row r="41" spans="1:7" ht="18" customHeight="1" x14ac:dyDescent="0.3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e">
        <f>'Nilai Syafahi'!Y39</f>
        <v>#DIV/0!</v>
      </c>
    </row>
    <row r="42" spans="1:7" ht="18" customHeight="1" x14ac:dyDescent="0.3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e">
        <f>'Nilai Syafahi'!Y40</f>
        <v>#DIV/0!</v>
      </c>
    </row>
    <row r="43" spans="1:7" ht="18" customHeight="1" x14ac:dyDescent="0.3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e">
        <f>'Nilai Syafahi'!Y41</f>
        <v>#DIV/0!</v>
      </c>
    </row>
    <row r="44" spans="1:7" ht="18" customHeight="1" x14ac:dyDescent="0.3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e">
        <f>'Nilai Syafahi'!Y42</f>
        <v>#DIV/0!</v>
      </c>
    </row>
    <row r="45" spans="1:7" ht="18" customHeight="1" x14ac:dyDescent="0.3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e">
        <f>'Nilai Syafahi'!Y43</f>
        <v>#DIV/0!</v>
      </c>
    </row>
    <row r="47" spans="1:7" ht="18" x14ac:dyDescent="0.35">
      <c r="D47" s="110"/>
      <c r="E47" s="280" t="s">
        <v>147</v>
      </c>
      <c r="F47" s="280"/>
      <c r="G47" s="280"/>
    </row>
    <row r="48" spans="1:7" ht="18" x14ac:dyDescent="0.35">
      <c r="D48" s="110"/>
      <c r="E48" s="111"/>
      <c r="F48" s="111"/>
    </row>
    <row r="49" spans="4:7" ht="18" x14ac:dyDescent="0.35">
      <c r="D49" s="110"/>
      <c r="E49" s="111"/>
      <c r="F49" s="111"/>
    </row>
    <row r="50" spans="4:7" ht="18" x14ac:dyDescent="0.35">
      <c r="D50" s="110"/>
      <c r="E50" s="281">
        <f>Biodata!C19</f>
        <v>0</v>
      </c>
      <c r="F50" s="281"/>
      <c r="G50" s="28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81</v>
      </c>
    </row>
    <row r="3" spans="1:2" x14ac:dyDescent="0.3">
      <c r="A3" s="4">
        <v>1</v>
      </c>
      <c r="B3" s="2" t="s">
        <v>254</v>
      </c>
    </row>
    <row r="4" spans="1:2" x14ac:dyDescent="0.3">
      <c r="A4" s="4">
        <v>1.1000000000000001</v>
      </c>
      <c r="B4" s="2" t="s">
        <v>255</v>
      </c>
    </row>
    <row r="5" spans="1:2" x14ac:dyDescent="0.3">
      <c r="A5" s="4">
        <v>1.2</v>
      </c>
      <c r="B5" s="2" t="s">
        <v>263</v>
      </c>
    </row>
    <row r="6" spans="1:2" x14ac:dyDescent="0.3">
      <c r="A6" s="4">
        <v>1.3</v>
      </c>
      <c r="B6" s="2" t="s">
        <v>256</v>
      </c>
    </row>
    <row r="7" spans="1:2" x14ac:dyDescent="0.3">
      <c r="A7" s="4">
        <v>1.4</v>
      </c>
      <c r="B7" s="2" t="s">
        <v>257</v>
      </c>
    </row>
    <row r="8" spans="1:2" x14ac:dyDescent="0.3">
      <c r="A8" s="4">
        <v>1.5</v>
      </c>
      <c r="B8" s="2" t="s">
        <v>258</v>
      </c>
    </row>
    <row r="9" spans="1:2" x14ac:dyDescent="0.3">
      <c r="A9" s="4">
        <v>1.6</v>
      </c>
      <c r="B9" s="2" t="s">
        <v>259</v>
      </c>
    </row>
    <row r="10" spans="1:2" x14ac:dyDescent="0.3">
      <c r="A10" s="4">
        <v>1.7</v>
      </c>
      <c r="B10" s="2" t="s">
        <v>260</v>
      </c>
    </row>
    <row r="11" spans="1:2" x14ac:dyDescent="0.3">
      <c r="A11" s="4">
        <v>1.8</v>
      </c>
      <c r="B11" s="2" t="s">
        <v>261</v>
      </c>
    </row>
    <row r="12" spans="1:2" x14ac:dyDescent="0.3">
      <c r="A12" s="4">
        <v>1.9</v>
      </c>
      <c r="B12" s="2" t="s">
        <v>262</v>
      </c>
    </row>
    <row r="13" spans="1:2" x14ac:dyDescent="0.3">
      <c r="A13" s="4">
        <v>2</v>
      </c>
      <c r="B13" s="2" t="s">
        <v>169</v>
      </c>
    </row>
    <row r="14" spans="1:2" x14ac:dyDescent="0.3">
      <c r="A14" s="4">
        <v>2.1</v>
      </c>
      <c r="B14" s="2" t="s">
        <v>170</v>
      </c>
    </row>
    <row r="15" spans="1:2" x14ac:dyDescent="0.3">
      <c r="A15" s="4">
        <v>2.2000000000000002</v>
      </c>
      <c r="B15" s="2" t="s">
        <v>171</v>
      </c>
    </row>
    <row r="16" spans="1:2" x14ac:dyDescent="0.3">
      <c r="A16" s="4">
        <v>2.2999999999999998</v>
      </c>
      <c r="B16" s="2" t="s">
        <v>172</v>
      </c>
    </row>
    <row r="17" spans="1:2" x14ac:dyDescent="0.3">
      <c r="A17" s="4">
        <v>2.4</v>
      </c>
      <c r="B17" s="2" t="s">
        <v>173</v>
      </c>
    </row>
    <row r="18" spans="1:2" x14ac:dyDescent="0.3">
      <c r="A18" s="4">
        <v>2.5</v>
      </c>
      <c r="B18" s="2" t="s">
        <v>174</v>
      </c>
    </row>
    <row r="19" spans="1:2" x14ac:dyDescent="0.3">
      <c r="A19" s="4">
        <v>2.6</v>
      </c>
      <c r="B19" s="2" t="s">
        <v>175</v>
      </c>
    </row>
    <row r="20" spans="1:2" x14ac:dyDescent="0.3">
      <c r="A20" s="4">
        <v>2.7</v>
      </c>
      <c r="B20" s="2" t="s">
        <v>176</v>
      </c>
    </row>
    <row r="21" spans="1:2" x14ac:dyDescent="0.3">
      <c r="A21" s="4">
        <v>2.8</v>
      </c>
      <c r="B21" s="2" t="s">
        <v>177</v>
      </c>
    </row>
    <row r="22" spans="1:2" x14ac:dyDescent="0.3">
      <c r="A22" s="4">
        <v>2.9</v>
      </c>
      <c r="B22" s="2" t="s">
        <v>178</v>
      </c>
    </row>
    <row r="23" spans="1:2" x14ac:dyDescent="0.3">
      <c r="A23" s="4">
        <v>3</v>
      </c>
      <c r="B23" s="2" t="s">
        <v>179</v>
      </c>
    </row>
    <row r="24" spans="1:2" x14ac:dyDescent="0.3">
      <c r="A24" s="4">
        <v>3.1</v>
      </c>
      <c r="B24" s="2" t="s">
        <v>180</v>
      </c>
    </row>
    <row r="25" spans="1:2" x14ac:dyDescent="0.3">
      <c r="A25" s="4">
        <v>3.2</v>
      </c>
      <c r="B25" s="2" t="s">
        <v>181</v>
      </c>
    </row>
    <row r="26" spans="1:2" x14ac:dyDescent="0.3">
      <c r="A26" s="4">
        <v>3.3</v>
      </c>
      <c r="B26" s="2" t="s">
        <v>182</v>
      </c>
    </row>
    <row r="27" spans="1:2" x14ac:dyDescent="0.3">
      <c r="A27" s="4">
        <v>3.4</v>
      </c>
      <c r="B27" s="2" t="s">
        <v>183</v>
      </c>
    </row>
    <row r="28" spans="1:2" x14ac:dyDescent="0.3">
      <c r="A28" s="4">
        <v>3.5</v>
      </c>
      <c r="B28" s="2" t="s">
        <v>184</v>
      </c>
    </row>
    <row r="29" spans="1:2" x14ac:dyDescent="0.3">
      <c r="A29" s="4">
        <v>3.6</v>
      </c>
      <c r="B29" s="2" t="s">
        <v>185</v>
      </c>
    </row>
    <row r="30" spans="1:2" x14ac:dyDescent="0.3">
      <c r="A30" s="4">
        <v>3.7</v>
      </c>
      <c r="B30" s="2" t="s">
        <v>186</v>
      </c>
    </row>
    <row r="31" spans="1:2" x14ac:dyDescent="0.3">
      <c r="A31" s="4">
        <v>3.8</v>
      </c>
      <c r="B31" s="2" t="s">
        <v>187</v>
      </c>
    </row>
    <row r="32" spans="1:2" x14ac:dyDescent="0.3">
      <c r="A32" s="4">
        <v>3.9</v>
      </c>
      <c r="B32" s="2" t="s">
        <v>188</v>
      </c>
    </row>
    <row r="33" spans="1:2" x14ac:dyDescent="0.3">
      <c r="A33" s="4">
        <v>4</v>
      </c>
      <c r="B33" s="2" t="s">
        <v>189</v>
      </c>
    </row>
    <row r="34" spans="1:2" x14ac:dyDescent="0.3">
      <c r="A34" s="4">
        <v>4.0999999999999996</v>
      </c>
      <c r="B34" s="2" t="s">
        <v>190</v>
      </c>
    </row>
    <row r="35" spans="1:2" x14ac:dyDescent="0.3">
      <c r="A35" s="4">
        <v>4.2</v>
      </c>
      <c r="B35" s="2" t="s">
        <v>191</v>
      </c>
    </row>
    <row r="36" spans="1:2" x14ac:dyDescent="0.3">
      <c r="A36" s="4">
        <v>4.3</v>
      </c>
      <c r="B36" s="2" t="s">
        <v>192</v>
      </c>
    </row>
    <row r="37" spans="1:2" x14ac:dyDescent="0.3">
      <c r="A37" s="4">
        <v>4.4000000000000004</v>
      </c>
      <c r="B37" s="2" t="s">
        <v>193</v>
      </c>
    </row>
    <row r="38" spans="1:2" x14ac:dyDescent="0.3">
      <c r="A38" s="4">
        <v>4.5</v>
      </c>
      <c r="B38" s="2" t="s">
        <v>194</v>
      </c>
    </row>
    <row r="39" spans="1:2" x14ac:dyDescent="0.3">
      <c r="A39" s="4">
        <v>4.5999999999999996</v>
      </c>
      <c r="B39" s="2" t="s">
        <v>195</v>
      </c>
    </row>
    <row r="40" spans="1:2" x14ac:dyDescent="0.3">
      <c r="A40" s="4">
        <v>4.7</v>
      </c>
      <c r="B40" s="2" t="s">
        <v>196</v>
      </c>
    </row>
    <row r="41" spans="1:2" x14ac:dyDescent="0.3">
      <c r="A41" s="4">
        <v>4.8</v>
      </c>
      <c r="B41" s="2" t="s">
        <v>197</v>
      </c>
    </row>
    <row r="42" spans="1:2" x14ac:dyDescent="0.3">
      <c r="A42" s="4">
        <v>4.9000000000000004</v>
      </c>
      <c r="B42" s="2" t="s">
        <v>198</v>
      </c>
    </row>
    <row r="43" spans="1:2" x14ac:dyDescent="0.3">
      <c r="A43" s="4">
        <v>5</v>
      </c>
      <c r="B43" s="2" t="s">
        <v>199</v>
      </c>
    </row>
    <row r="44" spans="1:2" x14ac:dyDescent="0.3">
      <c r="A44" s="4">
        <v>5.0999999999999996</v>
      </c>
      <c r="B44" s="2" t="s">
        <v>200</v>
      </c>
    </row>
    <row r="45" spans="1:2" x14ac:dyDescent="0.3">
      <c r="A45" s="4">
        <v>5.2</v>
      </c>
      <c r="B45" s="2" t="s">
        <v>201</v>
      </c>
    </row>
    <row r="46" spans="1:2" x14ac:dyDescent="0.3">
      <c r="A46" s="4">
        <v>5.3</v>
      </c>
      <c r="B46" s="2" t="s">
        <v>202</v>
      </c>
    </row>
    <row r="47" spans="1:2" x14ac:dyDescent="0.3">
      <c r="A47" s="4">
        <v>5.4</v>
      </c>
      <c r="B47" s="2" t="s">
        <v>203</v>
      </c>
    </row>
    <row r="48" spans="1:2" x14ac:dyDescent="0.3">
      <c r="A48" s="4">
        <v>5.5</v>
      </c>
      <c r="B48" s="2" t="s">
        <v>204</v>
      </c>
    </row>
    <row r="49" spans="1:2" x14ac:dyDescent="0.3">
      <c r="A49" s="4">
        <v>5.6</v>
      </c>
      <c r="B49" s="2" t="s">
        <v>205</v>
      </c>
    </row>
    <row r="50" spans="1:2" x14ac:dyDescent="0.3">
      <c r="A50" s="4">
        <v>5.7</v>
      </c>
      <c r="B50" s="2" t="s">
        <v>206</v>
      </c>
    </row>
    <row r="51" spans="1:2" x14ac:dyDescent="0.3">
      <c r="A51" s="4">
        <v>5.8</v>
      </c>
      <c r="B51" s="2" t="s">
        <v>207</v>
      </c>
    </row>
    <row r="52" spans="1:2" x14ac:dyDescent="0.3">
      <c r="A52" s="4">
        <v>5.9</v>
      </c>
      <c r="B52" s="2" t="s">
        <v>208</v>
      </c>
    </row>
    <row r="53" spans="1:2" x14ac:dyDescent="0.3">
      <c r="A53" s="4">
        <v>6</v>
      </c>
      <c r="B53" s="2" t="s">
        <v>209</v>
      </c>
    </row>
    <row r="54" spans="1:2" x14ac:dyDescent="0.3">
      <c r="A54" s="4">
        <v>6.1</v>
      </c>
      <c r="B54" s="2" t="s">
        <v>210</v>
      </c>
    </row>
    <row r="55" spans="1:2" x14ac:dyDescent="0.3">
      <c r="A55" s="4">
        <v>6.2</v>
      </c>
      <c r="B55" s="2" t="s">
        <v>211</v>
      </c>
    </row>
    <row r="56" spans="1:2" x14ac:dyDescent="0.3">
      <c r="A56" s="4">
        <v>6.3</v>
      </c>
      <c r="B56" s="2" t="s">
        <v>212</v>
      </c>
    </row>
    <row r="57" spans="1:2" x14ac:dyDescent="0.3">
      <c r="A57" s="4">
        <v>6.4</v>
      </c>
      <c r="B57" s="2" t="s">
        <v>213</v>
      </c>
    </row>
    <row r="58" spans="1:2" x14ac:dyDescent="0.3">
      <c r="A58" s="4">
        <v>6.5</v>
      </c>
      <c r="B58" s="2" t="s">
        <v>214</v>
      </c>
    </row>
    <row r="59" spans="1:2" x14ac:dyDescent="0.3">
      <c r="A59" s="4">
        <v>6.6</v>
      </c>
      <c r="B59" s="2" t="s">
        <v>215</v>
      </c>
    </row>
    <row r="60" spans="1:2" x14ac:dyDescent="0.3">
      <c r="A60" s="4">
        <v>6.7</v>
      </c>
      <c r="B60" s="2" t="s">
        <v>216</v>
      </c>
    </row>
    <row r="61" spans="1:2" x14ac:dyDescent="0.3">
      <c r="A61" s="4">
        <v>6.8</v>
      </c>
      <c r="B61" s="2" t="s">
        <v>217</v>
      </c>
    </row>
    <row r="62" spans="1:2" x14ac:dyDescent="0.3">
      <c r="A62" s="4">
        <v>6.9</v>
      </c>
      <c r="B62" s="2" t="s">
        <v>218</v>
      </c>
    </row>
    <row r="63" spans="1:2" x14ac:dyDescent="0.3">
      <c r="A63" s="4">
        <v>7</v>
      </c>
      <c r="B63" s="2" t="s">
        <v>219</v>
      </c>
    </row>
    <row r="64" spans="1:2" x14ac:dyDescent="0.3">
      <c r="A64" s="4">
        <v>7.1</v>
      </c>
      <c r="B64" s="2" t="s">
        <v>220</v>
      </c>
    </row>
    <row r="65" spans="1:2" x14ac:dyDescent="0.3">
      <c r="A65" s="4">
        <v>7.2</v>
      </c>
      <c r="B65" s="2" t="s">
        <v>221</v>
      </c>
    </row>
    <row r="66" spans="1:2" x14ac:dyDescent="0.3">
      <c r="A66" s="4">
        <v>7.3</v>
      </c>
      <c r="B66" s="2" t="s">
        <v>222</v>
      </c>
    </row>
    <row r="67" spans="1:2" x14ac:dyDescent="0.3">
      <c r="A67" s="4">
        <v>7.4</v>
      </c>
      <c r="B67" s="2" t="s">
        <v>223</v>
      </c>
    </row>
    <row r="68" spans="1:2" x14ac:dyDescent="0.3">
      <c r="A68" s="4">
        <v>7.5</v>
      </c>
      <c r="B68" s="2" t="s">
        <v>224</v>
      </c>
    </row>
    <row r="69" spans="1:2" x14ac:dyDescent="0.3">
      <c r="A69" s="4">
        <v>7.6</v>
      </c>
      <c r="B69" s="2" t="s">
        <v>225</v>
      </c>
    </row>
    <row r="70" spans="1:2" x14ac:dyDescent="0.3">
      <c r="A70" s="4">
        <v>7.7</v>
      </c>
      <c r="B70" s="2" t="s">
        <v>226</v>
      </c>
    </row>
    <row r="71" spans="1:2" x14ac:dyDescent="0.3">
      <c r="A71" s="4">
        <v>7.8</v>
      </c>
      <c r="B71" s="2" t="s">
        <v>227</v>
      </c>
    </row>
    <row r="72" spans="1:2" x14ac:dyDescent="0.3">
      <c r="A72" s="4">
        <v>7.9</v>
      </c>
      <c r="B72" s="2" t="s">
        <v>228</v>
      </c>
    </row>
    <row r="73" spans="1:2" x14ac:dyDescent="0.3">
      <c r="A73" s="4">
        <v>8</v>
      </c>
      <c r="B73" s="2" t="s">
        <v>229</v>
      </c>
    </row>
    <row r="74" spans="1:2" x14ac:dyDescent="0.3">
      <c r="A74" s="4">
        <v>8.1</v>
      </c>
      <c r="B74" s="2" t="s">
        <v>230</v>
      </c>
    </row>
    <row r="75" spans="1:2" x14ac:dyDescent="0.3">
      <c r="A75" s="4">
        <v>8.1999999999999993</v>
      </c>
      <c r="B75" s="2" t="s">
        <v>231</v>
      </c>
    </row>
    <row r="76" spans="1:2" x14ac:dyDescent="0.3">
      <c r="A76" s="4">
        <v>8.3000000000000007</v>
      </c>
      <c r="B76" s="2" t="s">
        <v>232</v>
      </c>
    </row>
    <row r="77" spans="1:2" x14ac:dyDescent="0.3">
      <c r="A77" s="4">
        <v>8.4</v>
      </c>
      <c r="B77" s="2" t="s">
        <v>233</v>
      </c>
    </row>
    <row r="78" spans="1:2" x14ac:dyDescent="0.3">
      <c r="A78" s="4">
        <v>8.5</v>
      </c>
      <c r="B78" s="2" t="s">
        <v>234</v>
      </c>
    </row>
    <row r="79" spans="1:2" x14ac:dyDescent="0.3">
      <c r="A79" s="4">
        <v>8.6</v>
      </c>
      <c r="B79" s="2" t="s">
        <v>235</v>
      </c>
    </row>
    <row r="80" spans="1:2" x14ac:dyDescent="0.3">
      <c r="A80" s="4">
        <v>8.6999999999999993</v>
      </c>
      <c r="B80" s="2" t="s">
        <v>236</v>
      </c>
    </row>
    <row r="81" spans="1:2" x14ac:dyDescent="0.3">
      <c r="A81" s="4">
        <v>8.8000000000000007</v>
      </c>
      <c r="B81" s="2" t="s">
        <v>237</v>
      </c>
    </row>
    <row r="82" spans="1:2" x14ac:dyDescent="0.3">
      <c r="A82" s="4">
        <v>8.9</v>
      </c>
      <c r="B82" s="2" t="s">
        <v>238</v>
      </c>
    </row>
    <row r="83" spans="1:2" x14ac:dyDescent="0.3">
      <c r="A83" s="4">
        <v>9</v>
      </c>
      <c r="B83" s="2" t="s">
        <v>239</v>
      </c>
    </row>
    <row r="84" spans="1:2" x14ac:dyDescent="0.3">
      <c r="A84" s="4">
        <v>9.1</v>
      </c>
      <c r="B84" s="2" t="s">
        <v>240</v>
      </c>
    </row>
    <row r="85" spans="1:2" x14ac:dyDescent="0.3">
      <c r="A85" s="4">
        <v>9.1999999999999993</v>
      </c>
      <c r="B85" s="2" t="s">
        <v>241</v>
      </c>
    </row>
    <row r="86" spans="1:2" x14ac:dyDescent="0.3">
      <c r="A86" s="4">
        <v>9.3000000000000007</v>
      </c>
      <c r="B86" s="2" t="s">
        <v>242</v>
      </c>
    </row>
    <row r="87" spans="1:2" x14ac:dyDescent="0.3">
      <c r="A87" s="4">
        <v>9.3999999999999897</v>
      </c>
      <c r="B87" s="2" t="s">
        <v>243</v>
      </c>
    </row>
    <row r="88" spans="1:2" x14ac:dyDescent="0.3">
      <c r="A88" s="4">
        <v>9.4999999999999893</v>
      </c>
      <c r="B88" s="2" t="s">
        <v>244</v>
      </c>
    </row>
    <row r="89" spans="1:2" x14ac:dyDescent="0.3">
      <c r="A89" s="4">
        <v>9.5999999999999908</v>
      </c>
      <c r="B89" s="2" t="s">
        <v>245</v>
      </c>
    </row>
    <row r="90" spans="1:2" x14ac:dyDescent="0.3">
      <c r="A90" s="4">
        <v>9.6999999999999904</v>
      </c>
      <c r="B90" s="2" t="s">
        <v>246</v>
      </c>
    </row>
    <row r="91" spans="1:2" x14ac:dyDescent="0.3">
      <c r="A91" s="4">
        <v>9.7999999999999901</v>
      </c>
      <c r="B91" s="2" t="s">
        <v>247</v>
      </c>
    </row>
    <row r="92" spans="1:2" x14ac:dyDescent="0.3">
      <c r="A92" s="4">
        <v>9.8999999999999897</v>
      </c>
      <c r="B92" s="2" t="s">
        <v>248</v>
      </c>
    </row>
    <row r="93" spans="1:2" x14ac:dyDescent="0.3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2026-06-08T15:17:14Z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