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058D3EFD-52B8-4AD1-9710-14FD68BC0266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<sst xmlns="http://schemas.openxmlformats.org/spreadsheetml/2006/main" count="449" uniqueCount="317">
  <si>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</si>
  <si>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</si>
  <si>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</si>
  <si>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</si>
  <si>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</si>
  <si>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</si>
  <si>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</si>
  <si>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</si>
  <si>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</si>
  <si>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</si>
  <si>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</si>
  <si>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</si>
  <si>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</si>
  <si>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</si>
  <si>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</si>
  <si>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</si>
  <si>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</si>
  <si>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</si>
  <si>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</si>
  <si>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</si>
  <si>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</si>
  <si>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</si>
  <si>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</si>
  <si>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</si>
  <si>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</si>
  <si>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</si>
  <si>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</si>
  <si>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</si>
  <si>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</si>
  <si>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</si>
  <si>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</si>
  <si>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</si>
  <si>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</si>
  <si>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</si>
  <si>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</si>
  <si>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</si>
  <si>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</si>
  <si>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</si>
  <si>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</si>
  <si>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</si>
  <si>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</si>
  <si>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</si>
  <si>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</si>
  <si>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</si>
  <si>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</si>
  <si>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</si>
  <si>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</si>
  <si>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</si>
  <si>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</si>
  <si>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</si>
  <si>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</si>
  <si>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</si>
  <si>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</si>
  <si>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</si>
  <si>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</si>
  <si>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</si>
  <si>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</si>
  <si>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</si>
  <si>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</si>
  <si>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</si>
  <si>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</si>
  <si>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</si>
  <si>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</si>
  <si>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</si>
  <si>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</si>
  <si>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</si>
  <si>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</si>
  <si>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</si>
  <si>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</si>
  <si>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</si>
  <si>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</si>
  <si>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</si>
  <si>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</si>
  <si>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</si>
  <si>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</si>
  <si>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</si>
  <si>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</si>
  <si>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</si>
  <si>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</si>
  <si>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</si>
  <si>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</si>
  <si>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</si>
  <si>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</si>
  <si>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</si>
  <si>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</si>
  <si>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</si>
  <si>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</si>
  <si>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</si>
  <si>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</si>
  <si>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</si>
  <si>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</si>
  <si>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</si>
  <si>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</si>
  <si>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</si>
  <si>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</si>
  <si>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</si>
  <si>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</si>
  <si>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</si>
  <si>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</si>
  <si>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</si>
  <si>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</si>
  <si>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</si>
  <si>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</si>
  <si>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</si>
  <si>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</si>
  <si>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</si>
  <si>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</si>
  <si>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</si>
  <si>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</si>
  <si>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</si>
  <si>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</si>
  <si>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</si>
  <si>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</si>
  <si>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</si>
  <si>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</si>
  <si>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</si>
  <si>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</si>
  <si>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</si>
  <si>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</si>
  <si>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</si>
  <si>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</si>
  <si>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</si>
  <si>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</si>
  <si>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</si>
  <si>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</si>
  <si>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</si>
  <si>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</si>
  <si>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</si>
  <si>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</si>
  <si>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</si>
  <si>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</si>
  <si>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</si>
  <si>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</si>
  <si>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</si>
  <si>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</si>
  <si>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</si>
  <si>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</si>
  <si>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</si>
  <si>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</si>
  <si>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</si>
  <si>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</si>
  <si>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</si>
  <si>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</si>
  <si>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</si>
  <si>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</si>
  <si>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</si>
  <si>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</si>
  <si>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</si>
  <si>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</si>
  <si>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</si>
  <si>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</si>
  <si>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</si>
  <si>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</si>
  <si>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</si>
  <si>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</si>
  <si>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</si>
  <si>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</si>
  <si>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</si>
  <si>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</si>
  <si>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</si>
  <si>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</si>
  <si>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</si>
  <si>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</si>
  <si>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</si>
  <si>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</si>
  <si>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</si>
  <si>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</si>
  <si>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</si>
  <si>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</si>
  <si>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</si>
  <si>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</si>
  <si>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</si>
  <si>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</si>
  <si>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</si>
  <si>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</si>
  <si>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</si>
  <si>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</si>
  <si>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</si>
  <si>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</si>
  <si>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</si>
  <si>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</si>
  <si>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</si>
  <si>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</si>
  <si>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</si>
  <si>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</si>
  <si>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</si>
  <si>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</si>
  <si>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</si>
  <si>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</si>
  <si>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</si>
  <si>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</si>
  <si>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</si>
  <si>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</si>
  <si>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</si>
  <si>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</si>
  <si>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</si>
  <si>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</si>
  <si>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</si>
  <si>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</si>
  <si>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</si>
  <si>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</si>
  <si>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</si>
  <si>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</si>
  <si>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</si>
  <si>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</si>
  <si>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</si>
  <si>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</si>
  <si>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</si>
  <si>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</si>
  <si>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</si>
  <si>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</si>
  <si>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</si>
  <si>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</si>
  <si>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</si>
  <si>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</si>
  <si>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</si>
  <si>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</si>
  <si>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</si>
  <si>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</si>
  <si>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</si>
  <si>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</si>
  <si>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</si>
  <si>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</si>
  <si>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</si>
  <si>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</si>
  <si>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</si>
  <si>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</si>
  <si>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</si>
  <si>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</si>
  <si>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</si>
  <si>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</si>
  <si>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</si>
  <si>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</si>
  <si>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</si>
  <si>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</si>
  <si>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</si>
  <si>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</si>
  <si>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</si>
  <si>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</si>
  <si>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</si>
  <si>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</si>
  <si>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</si>
  <si>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</si>
  <si>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</si>
  <si>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</si>
  <si>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</si>
  <si>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</si>
  <si>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</si>
  <si>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</si>
  <si>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</si>
  <si>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</si>
  <si>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</si>
  <si>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</si>
  <si>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</si>
  <si>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</si>
  <si>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</si>
  <si>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</si>
  <si>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</si>
  <si>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</si>
  <si>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</si>
  <si>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</si>
  <si>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</si>
  <si>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</si>
  <si>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</si>
  <si>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</si>
  <si>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</si>
  <si>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</si>
  <si>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</si>
  <si>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</si>
  <si>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</si>
  <si>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</si>
  <si>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</si>
  <si>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ADELIA SYAHFITRI</t>
  </si>
  <si>
    <t>586</t>
  </si>
  <si>
    <t>AINUR SYIFA RAMADHANI</t>
  </si>
  <si>
    <t>587</t>
  </si>
  <si>
    <t>AMELIA EKA PUTRI</t>
  </si>
  <si>
    <t>588</t>
  </si>
  <si>
    <t>AZIZAH PUTRI PANDAYAN</t>
  </si>
  <si>
    <t>589</t>
  </si>
  <si>
    <t>DANIAH</t>
  </si>
  <si>
    <t>590</t>
  </si>
  <si>
    <t>DELIA RAHMA NURAINI</t>
  </si>
  <si>
    <t>591</t>
  </si>
  <si>
    <t>DINDA NURAULIA PUTRI</t>
  </si>
  <si>
    <t>592</t>
  </si>
  <si>
    <t>KEYSHA SALSABILA</t>
  </si>
  <si>
    <t>593</t>
  </si>
  <si>
    <t>MALIKA HUSNA</t>
  </si>
  <si>
    <t>594</t>
  </si>
  <si>
    <t>MILATUDUHA ALBANTANI</t>
  </si>
  <si>
    <t>595</t>
  </si>
  <si>
    <t>NADIA SYAHRANI</t>
  </si>
  <si>
    <t>596</t>
  </si>
  <si>
    <t>NENG HOLIFAH</t>
  </si>
  <si>
    <t>597</t>
  </si>
  <si>
    <t>NEYZA AMIRA AINUNMAHYA</t>
  </si>
  <si>
    <t>598</t>
  </si>
  <si>
    <t>NUR ANNISA MAULIDIA</t>
  </si>
  <si>
    <t>599</t>
  </si>
  <si>
    <t>NUR LAILI</t>
  </si>
  <si>
    <t>600</t>
  </si>
  <si>
    <t>NURUL ENDAKE ADLI</t>
  </si>
  <si>
    <t>601</t>
  </si>
  <si>
    <t>RAMELVI BILQISYA AQIILA JAUZAA</t>
  </si>
  <si>
    <t>602</t>
  </si>
  <si>
    <t>SAVANA PUTRI ASHSYIFA</t>
  </si>
  <si>
    <t>603</t>
  </si>
  <si>
    <t>SITI NUR AWALIA</t>
  </si>
  <si>
    <t>604</t>
  </si>
  <si>
    <t>SITI RAHAYU</t>
  </si>
  <si>
    <t>605</t>
  </si>
  <si>
    <t>ZAHRA HALWATUNNISA</t>
  </si>
  <si>
    <t>606</t>
  </si>
  <si>
    <t>ZAHROTUL AENI</t>
  </si>
  <si>
    <t>607</t>
  </si>
  <si>
    <t>الثالث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</si>
</sst>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23" xfId="0" applyFont="1" applyBorder="1" applyAlignment="1">
      <alignment horizontal="right" vertical="center" readingOrder="2"/>
    </xf>
    <xf numFmtId="0" fontId="16" fillId="0" borderId="6" xfId="0" applyFont="1" applyBorder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>
      <alignment horizontal="right" vertical="center" readingOrder="2"/>
    </xf>
    <xf numFmtId="0" fontId="16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5" fontId="17" fillId="0" borderId="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4" fillId="0" borderId="5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36" t="s">
        <v>157</v>
      </c>
      <c r="D1" s="136"/>
      <c r="E1" s="136"/>
      <c r="F1" s="136"/>
      <c r="G1" s="136"/>
    </row>
    <row r="2" spans="1:12" x14ac:dyDescent="0.3">
      <c r="C2" s="136"/>
      <c r="D2" s="136"/>
      <c r="E2" s="136"/>
      <c r="F2" s="136"/>
      <c r="G2" s="136"/>
    </row>
    <row r="3" spans="1:12" ht="7.5" customHeight="1" x14ac:dyDescent="0.3">
      <c r="C3" s="128"/>
      <c r="D3" s="129"/>
      <c r="E3" s="129"/>
      <c r="F3" s="129"/>
      <c r="G3" s="130"/>
    </row>
    <row r="4" spans="1:12" ht="21" x14ac:dyDescent="0.3">
      <c r="A4" s="1" t="s">
        <v>80</v>
      </c>
      <c r="B4" s="1" t="str">
        <f>CONCATENATE(F4," ",E4," ",C4)</f>
        <v>الصف  : الثالث أ للبنات</v>
      </c>
      <c r="C4" s="137" t="s">
        <v>316</v>
      </c>
      <c r="D4" s="137"/>
      <c r="E4" s="137" t="s">
        <v>138</v>
      </c>
      <c r="F4" s="2" t="s">
        <v>137</v>
      </c>
      <c r="G4" s="140">
        <v>1</v>
      </c>
    </row>
    <row r="5" spans="1:12" x14ac:dyDescent="0.3">
      <c r="C5" s="137"/>
      <c r="D5" s="137"/>
      <c r="E5" s="137"/>
      <c r="F5" s="3" t="s">
        <v>142</v>
      </c>
      <c r="G5" s="140"/>
    </row>
    <row r="6" spans="1:12" ht="7.05" customHeight="1" x14ac:dyDescent="0.3">
      <c r="C6" s="139"/>
      <c r="D6" s="139"/>
      <c r="E6" s="139"/>
      <c r="F6" s="139"/>
      <c r="G6" s="139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8" t="s">
        <v>267</v>
      </c>
      <c r="D7" s="138"/>
      <c r="E7" s="133" t="s">
        <v>138</v>
      </c>
      <c r="F7" s="90" t="s">
        <v>149</v>
      </c>
      <c r="G7" s="125">
        <v>2</v>
      </c>
    </row>
    <row r="8" spans="1:12" ht="21.6" customHeight="1" x14ac:dyDescent="0.3">
      <c r="A8" s="112"/>
      <c r="B8" s="112"/>
      <c r="C8" s="138"/>
      <c r="D8" s="138"/>
      <c r="E8" s="133"/>
      <c r="F8" s="91" t="s">
        <v>150</v>
      </c>
      <c r="G8" s="125"/>
    </row>
    <row r="9" spans="1:12" ht="7.05" customHeight="1" x14ac:dyDescent="0.3">
      <c r="A9" s="112"/>
      <c r="B9" s="112"/>
      <c r="C9" s="134"/>
      <c r="D9" s="134"/>
      <c r="E9" s="134"/>
      <c r="F9" s="134"/>
      <c r="G9" s="134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1" t="s">
        <v>268</v>
      </c>
      <c r="D10" s="131"/>
      <c r="E10" s="133" t="s">
        <v>138</v>
      </c>
      <c r="F10" s="92" t="s">
        <v>139</v>
      </c>
      <c r="G10" s="125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41" t="s">
        <v>269</v>
      </c>
      <c r="D11" s="141"/>
      <c r="E11" s="133"/>
      <c r="F11" s="91" t="s">
        <v>141</v>
      </c>
      <c r="G11" s="125"/>
    </row>
    <row r="12" spans="1:12" ht="6.6" customHeight="1" x14ac:dyDescent="0.3">
      <c r="A12" s="112"/>
      <c r="B12" s="113" t="str">
        <f>CONCATENATE(C11," ","ه")</f>
        <v>١٤٤٦ - ١٤٤٧ ه</v>
      </c>
      <c r="C12" s="134"/>
      <c r="D12" s="134"/>
      <c r="E12" s="134"/>
      <c r="F12" s="134"/>
      <c r="G12" s="134"/>
    </row>
    <row r="13" spans="1:12" ht="21" x14ac:dyDescent="0.4">
      <c r="A13" s="112"/>
      <c r="B13" s="112"/>
      <c r="C13" s="127" t="s">
        <v>270</v>
      </c>
      <c r="D13" s="126"/>
      <c r="E13" s="133" t="s">
        <v>138</v>
      </c>
      <c r="F13" s="92" t="s">
        <v>140</v>
      </c>
      <c r="G13" s="125">
        <v>4</v>
      </c>
      <c r="K13" s="5"/>
    </row>
    <row r="14" spans="1:12" ht="22.5" customHeight="1" x14ac:dyDescent="0.3">
      <c r="A14" s="112"/>
      <c r="B14" s="112"/>
      <c r="C14" s="126" t="s">
        <v>271</v>
      </c>
      <c r="D14" s="126"/>
      <c r="E14" s="133"/>
      <c r="F14" s="91" t="s">
        <v>143</v>
      </c>
      <c r="G14" s="125"/>
      <c r="K14" s="5"/>
    </row>
    <row r="15" spans="1:12" ht="6" customHeight="1" x14ac:dyDescent="0.3">
      <c r="A15" s="112"/>
      <c r="B15" s="112"/>
      <c r="C15" s="134"/>
      <c r="D15" s="134"/>
      <c r="E15" s="134"/>
      <c r="F15" s="134"/>
      <c r="G15" s="134"/>
    </row>
    <row r="16" spans="1:12" ht="21" x14ac:dyDescent="0.4">
      <c r="A16" s="112"/>
      <c r="B16" s="112"/>
      <c r="C16" s="132" t="s">
        <v>266</v>
      </c>
      <c r="D16" s="132"/>
      <c r="E16" s="133" t="s">
        <v>138</v>
      </c>
      <c r="F16" s="92" t="s">
        <v>145</v>
      </c>
      <c r="G16" s="125">
        <v>5</v>
      </c>
      <c r="K16" s="5"/>
      <c r="L16" s="5"/>
    </row>
    <row r="17" spans="1:12" ht="14.55" customHeight="1" x14ac:dyDescent="0.3">
      <c r="A17" s="112"/>
      <c r="B17" s="112"/>
      <c r="C17" s="132"/>
      <c r="D17" s="132"/>
      <c r="E17" s="133"/>
      <c r="F17" s="91" t="s">
        <v>147</v>
      </c>
      <c r="G17" s="125"/>
    </row>
    <row r="18" spans="1:12" ht="6" customHeight="1" x14ac:dyDescent="0.4">
      <c r="A18" s="112"/>
      <c r="B18" s="112"/>
      <c r="C18" s="135"/>
      <c r="D18" s="135"/>
      <c r="E18" s="135"/>
      <c r="F18" s="135"/>
      <c r="G18" s="135"/>
    </row>
    <row r="19" spans="1:12" ht="21" x14ac:dyDescent="0.4">
      <c r="A19" s="112"/>
      <c r="B19" s="112"/>
      <c r="C19" s="132"/>
      <c r="D19" s="132"/>
      <c r="E19" s="133" t="s">
        <v>138</v>
      </c>
      <c r="F19" s="92" t="s">
        <v>146</v>
      </c>
      <c r="G19" s="125">
        <v>6</v>
      </c>
    </row>
    <row r="20" spans="1:12" ht="14.55" customHeight="1" x14ac:dyDescent="0.3">
      <c r="A20" s="112"/>
      <c r="B20" s="112"/>
      <c r="C20" s="132"/>
      <c r="D20" s="132"/>
      <c r="E20" s="133"/>
      <c r="F20" s="114" t="s">
        <v>148</v>
      </c>
      <c r="G20" s="125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 t="s">
        <v>314</v>
      </c>
      <c r="C23" s="123" t="s">
        <v>315</v>
      </c>
      <c r="D23" s="124" t="s">
        <v>80</v>
      </c>
    </row>
    <row r="24" spans="1:4" ht="18" customHeight="1" x14ac:dyDescent="0.3">
      <c r="A24" s="121">
        <v>23</v>
      </c>
      <c r="B24" s="122"/>
      <c r="C24" s="123"/>
      <c r="D24" s="124" t="s">
        <v>80</v>
      </c>
    </row>
    <row r="25" spans="1:4" ht="18" customHeight="1" x14ac:dyDescent="0.3">
      <c r="A25" s="121">
        <v>24</v>
      </c>
      <c r="B25" s="122"/>
      <c r="C25" s="123"/>
      <c r="D25" s="124" t="s">
        <v>80</v>
      </c>
    </row>
    <row r="26" spans="1:4" ht="18" customHeight="1" x14ac:dyDescent="0.3">
      <c r="A26" s="121">
        <v>25</v>
      </c>
      <c r="B26" s="122"/>
      <c r="C26" s="123"/>
      <c r="D26" s="124" t="s">
        <v>80</v>
      </c>
    </row>
    <row r="27" spans="1:4" ht="18" customHeight="1" x14ac:dyDescent="0.3">
      <c r="A27" s="121">
        <v>26</v>
      </c>
      <c r="B27" s="122"/>
      <c r="C27" s="123"/>
      <c r="D27" s="124" t="s">
        <v>80</v>
      </c>
    </row>
    <row r="28" spans="1:4" ht="18" customHeight="1" x14ac:dyDescent="0.3">
      <c r="A28" s="121">
        <v>27</v>
      </c>
      <c r="B28" s="122"/>
      <c r="C28" s="123"/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3" sqref="U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ADELIA SYAHFITRI</v>
      </c>
      <c r="C2" s="8" t="str">
        <f>'Data Siswa'!C2</f>
        <v>586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AINUR SYIFA RAMADHANI</v>
      </c>
      <c r="C3" s="8" t="str">
        <f>'Data Siswa'!C3</f>
        <v>587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AMELIA EKA PUTRI</v>
      </c>
      <c r="C4" s="8" t="str">
        <f>'Data Siswa'!C4</f>
        <v>588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AZIZAH PUTRI PANDAYAN</v>
      </c>
      <c r="C5" s="8" t="str">
        <f>'Data Siswa'!C5</f>
        <v>589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DANIAH</v>
      </c>
      <c r="C6" s="8" t="str">
        <f>'Data Siswa'!C6</f>
        <v>590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DELIA RAHMA NURAINI</v>
      </c>
      <c r="C7" s="8" t="str">
        <f>'Data Siswa'!C7</f>
        <v>591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DINDA NURAULIA PUTRI</v>
      </c>
      <c r="C8" s="8" t="str">
        <f>'Data Siswa'!C8</f>
        <v>592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KEYSHA SALSABILA</v>
      </c>
      <c r="C9" s="8" t="str">
        <f>'Data Siswa'!C9</f>
        <v>593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MALIKA HUSNA</v>
      </c>
      <c r="C10" s="8" t="str">
        <f>'Data Siswa'!C10</f>
        <v>594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MILATUDUHA ALBANTANI</v>
      </c>
      <c r="C11" s="8" t="str">
        <f>'Data Siswa'!C11</f>
        <v>595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NADIA SYAHRANI</v>
      </c>
      <c r="C12" s="8" t="str">
        <f>'Data Siswa'!C12</f>
        <v>596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NENG HOLIFAH</v>
      </c>
      <c r="C13" s="8" t="str">
        <f>'Data Siswa'!C13</f>
        <v>597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NEYZA AMIRA AINUNMAHYA</v>
      </c>
      <c r="C14" s="8" t="str">
        <f>'Data Siswa'!C14</f>
        <v>598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NUR ANNISA MAULIDIA</v>
      </c>
      <c r="C15" s="8" t="str">
        <f>'Data Siswa'!C15</f>
        <v>599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NUR LAILI</v>
      </c>
      <c r="C16" s="8" t="str">
        <f>'Data Siswa'!C16</f>
        <v>600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NURUL ENDAKE ADLI</v>
      </c>
      <c r="C17" s="8" t="str">
        <f>'Data Siswa'!C17</f>
        <v>601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RAMELVI BILQISYA AQIILA JAUZAA</v>
      </c>
      <c r="C18" s="8" t="str">
        <f>'Data Siswa'!C18</f>
        <v>602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SAVANA PUTRI ASHSYIFA</v>
      </c>
      <c r="C19" s="8" t="str">
        <f>'Data Siswa'!C19</f>
        <v>603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SITI NUR AWALIA</v>
      </c>
      <c r="C20" s="8" t="str">
        <f>'Data Siswa'!C20</f>
        <v>604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SITI RAHAYU</v>
      </c>
      <c r="C21" s="8" t="str">
        <f>'Data Siswa'!C21</f>
        <v>605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ZAHRA HALWATUNNISA</v>
      </c>
      <c r="C22" s="8" t="str">
        <f>'Data Siswa'!C22</f>
        <v>606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 t="str">
        <f>'Data Siswa'!B23</f>
        <v>ZAHROTUL AENI</v>
      </c>
      <c r="C23" s="8" t="str">
        <f>'Data Siswa'!C23</f>
        <v>607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0XbDuFgkoWObmzO6mkHNbcjpukYMXfc5ZAYsDewn7zroEzsL2w2DCxqn4YmA37KrSKoEVm1XHNCohmMSH7LEEQ==" saltValue="pl/Z1HAsQ+RzcdzKVS/7u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Y10" sqref="Y10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ADELIA SYAHFITRI</v>
      </c>
      <c r="C4" s="8" t="str">
        <f>'Data Siswa'!C2</f>
        <v>586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منقولة",IF(AND(W4&gt;4.5,W4&lt;=5.5),"منقولة مؤقت",IF(W4&gt;5.5,"منقولة")))</f>
        <v>#DIV/0!</v>
      </c>
    </row>
    <row r="5" spans="1:25" ht="15.6" x14ac:dyDescent="0.3">
      <c r="A5" s="8">
        <f>'Data Siswa'!A3</f>
        <v>2</v>
      </c>
      <c r="B5" s="30" t="str">
        <f>'Data Siswa'!B3</f>
        <v>AINUR SYIFA RAMADHANI</v>
      </c>
      <c r="C5" s="8" t="str">
        <f>'Data Siswa'!C3</f>
        <v>587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8">
        <f>'Data Siswa'!A4</f>
        <v>3</v>
      </c>
      <c r="B6" s="28" t="str">
        <f>'Data Siswa'!B4</f>
        <v>AMELIA EKA PUTRI</v>
      </c>
      <c r="C6" s="8" t="str">
        <f>'Data Siswa'!C4</f>
        <v>588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AZIZAH PUTRI PANDAYAN</v>
      </c>
      <c r="C7" s="8" t="str">
        <f>'Data Siswa'!C5</f>
        <v>589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DANIAH</v>
      </c>
      <c r="C8" s="8" t="str">
        <f>'Data Siswa'!C6</f>
        <v>590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DELIA RAHMA NURAINI</v>
      </c>
      <c r="C9" s="8" t="str">
        <f>'Data Siswa'!C7</f>
        <v>591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DINDA NURAULIA PUTRI</v>
      </c>
      <c r="C10" s="8" t="str">
        <f>'Data Siswa'!C8</f>
        <v>592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KEYSHA SALSABILA</v>
      </c>
      <c r="C11" s="8" t="str">
        <f>'Data Siswa'!C9</f>
        <v>593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MALIKA HUSNA</v>
      </c>
      <c r="C12" s="8" t="str">
        <f>'Data Siswa'!C10</f>
        <v>594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MILATUDUHA ALBANTANI</v>
      </c>
      <c r="C13" s="8" t="str">
        <f>'Data Siswa'!C11</f>
        <v>595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NADIA SYAHRANI</v>
      </c>
      <c r="C14" s="8" t="str">
        <f>'Data Siswa'!C12</f>
        <v>596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NENG HOLIFAH</v>
      </c>
      <c r="C15" s="8" t="str">
        <f>'Data Siswa'!C13</f>
        <v>597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NEYZA AMIRA AINUNMAHYA</v>
      </c>
      <c r="C16" s="8" t="str">
        <f>'Data Siswa'!C14</f>
        <v>598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NUR ANNISA MAULIDIA</v>
      </c>
      <c r="C17" s="8" t="str">
        <f>'Data Siswa'!C15</f>
        <v>599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NUR LAILI</v>
      </c>
      <c r="C18" s="8" t="str">
        <f>'Data Siswa'!C16</f>
        <v>600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NURUL ENDAKE ADLI</v>
      </c>
      <c r="C19" s="8" t="str">
        <f>'Data Siswa'!C17</f>
        <v>601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RAMELVI BILQISYA AQIILA JAUZAA</v>
      </c>
      <c r="C20" s="8" t="str">
        <f>'Data Siswa'!C18</f>
        <v>602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SAVANA PUTRI ASHSYIFA</v>
      </c>
      <c r="C21" s="8" t="str">
        <f>'Data Siswa'!C19</f>
        <v>603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SITI NUR AWALIA</v>
      </c>
      <c r="C22" s="8" t="str">
        <f>'Data Siswa'!C20</f>
        <v>604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SITI RAHAYU</v>
      </c>
      <c r="C23" s="8" t="str">
        <f>'Data Siswa'!C21</f>
        <v>605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ZAHRA HALWATUNNISA</v>
      </c>
      <c r="C24" s="8" t="str">
        <f>'Data Siswa'!C22</f>
        <v>606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 t="str">
        <f>'Data Siswa'!B23</f>
        <v>ZAHROTUL AENI</v>
      </c>
      <c r="C25" s="8" t="str">
        <f>'Data Siswa'!C23</f>
        <v>607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T2DK8ilZYjB/QeQxXpI8RnC7evCitb0aGGMYXWICbGWpXfDxyxT3RKqtemulngNcmCy/vfVLsoCeWZFk9e3rNA==" saltValue="gA/MogDjJOt597a2BKncQ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4" sqref="J4:J4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ADELIA SYAHFITRI</v>
      </c>
      <c r="C4" s="8" t="str">
        <f>'Data Siswa'!C2</f>
        <v>586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AINUR SYIFA RAMADHANI</v>
      </c>
      <c r="C5" s="8" t="str">
        <f>'Data Siswa'!C3</f>
        <v>587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AMELIA EKA PUTRI</v>
      </c>
      <c r="C6" s="8" t="str">
        <f>'Data Siswa'!C4</f>
        <v>588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AZIZAH PUTRI PANDAYAN</v>
      </c>
      <c r="C7" s="8" t="str">
        <f>'Data Siswa'!C5</f>
        <v>589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DANIAH</v>
      </c>
      <c r="C8" s="8" t="str">
        <f>'Data Siswa'!C6</f>
        <v>590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DELIA RAHMA NURAINI</v>
      </c>
      <c r="C9" s="8" t="str">
        <f>'Data Siswa'!C7</f>
        <v>591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DINDA NURAULIA PUTRI</v>
      </c>
      <c r="C10" s="8" t="str">
        <f>'Data Siswa'!C8</f>
        <v>592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KEYSHA SALSABILA</v>
      </c>
      <c r="C11" s="8" t="str">
        <f>'Data Siswa'!C9</f>
        <v>593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MALIKA HUSNA</v>
      </c>
      <c r="C12" s="8" t="str">
        <f>'Data Siswa'!C10</f>
        <v>594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MILATUDUHA ALBANTANI</v>
      </c>
      <c r="C13" s="8" t="str">
        <f>'Data Siswa'!C11</f>
        <v>595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NADIA SYAHRANI</v>
      </c>
      <c r="C14" s="8" t="str">
        <f>'Data Siswa'!C12</f>
        <v>596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NENG HOLIFAH</v>
      </c>
      <c r="C15" s="8" t="str">
        <f>'Data Siswa'!C13</f>
        <v>597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NEYZA AMIRA AINUNMAHYA</v>
      </c>
      <c r="C16" s="8" t="str">
        <f>'Data Siswa'!C14</f>
        <v>598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NUR ANNISA MAULIDIA</v>
      </c>
      <c r="C17" s="8" t="str">
        <f>'Data Siswa'!C15</f>
        <v>599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NUR LAILI</v>
      </c>
      <c r="C18" s="8" t="str">
        <f>'Data Siswa'!C16</f>
        <v>600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NURUL ENDAKE ADLI</v>
      </c>
      <c r="C19" s="8" t="str">
        <f>'Data Siswa'!C17</f>
        <v>601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RAMELVI BILQISYA AQIILA JAUZAA</v>
      </c>
      <c r="C20" s="8" t="str">
        <f>'Data Siswa'!C18</f>
        <v>602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SAVANA PUTRI ASHSYIFA</v>
      </c>
      <c r="C21" s="8" t="str">
        <f>'Data Siswa'!C19</f>
        <v>603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SITI NUR AWALIA</v>
      </c>
      <c r="C22" s="8" t="str">
        <f>'Data Siswa'!C20</f>
        <v>604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SITI RAHAYU</v>
      </c>
      <c r="C23" s="8" t="str">
        <f>'Data Siswa'!C21</f>
        <v>605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ZAHRA HALWATUNNISA</v>
      </c>
      <c r="C24" s="8" t="str">
        <f>'Data Siswa'!C22</f>
        <v>606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 t="str">
        <f>'Data Siswa'!B23</f>
        <v>ZAHROTUL AENI</v>
      </c>
      <c r="C25" s="8" t="str">
        <f>'Data Siswa'!C23</f>
        <v>607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S48" sqref="S48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6" t="str">
        <f>VLOOKUP($U$8,'Nilai Tahriri'!$A$2:$S$41,2,FALSE)&amp;" ( "&amp;VLOOKUP($U$8,'Data Siswa'!$A$2:$D$41,3,FALSE)&amp;" )"</f>
        <v>ADELIA SYAHFITRI ( 586 )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115"/>
      <c r="N1" s="116"/>
      <c r="O1" s="115"/>
      <c r="P1" s="115"/>
      <c r="Q1" s="115"/>
      <c r="R1" s="115"/>
    </row>
    <row r="2" spans="2:28" ht="11.55" customHeight="1" x14ac:dyDescent="0.3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267" t="str">
        <f>Biodata!$B$12</f>
        <v>١٤٤٦ - ١٤٤٧ ه</v>
      </c>
      <c r="C3" s="267"/>
      <c r="D3" s="268" t="str">
        <f>Biodata!$B$10</f>
        <v xml:space="preserve">العام الدراسي : </v>
      </c>
      <c r="E3" s="268"/>
      <c r="F3" s="268"/>
      <c r="G3" s="268"/>
      <c r="H3" s="268"/>
      <c r="I3" s="268"/>
      <c r="J3" s="268"/>
      <c r="K3" s="270" t="str">
        <f>Biodata!$B$7</f>
        <v>الفصل الدراسي : الثاني</v>
      </c>
      <c r="L3" s="118"/>
      <c r="M3" s="270" t="str">
        <f>Biodata!$B$4</f>
        <v>الصف  : الثالث أ للبنات</v>
      </c>
      <c r="N3" s="270"/>
      <c r="O3" s="272" t="str">
        <f>(VLOOKUP($U$8,'Data Siswa'!$A$2:$D$41,4,FALSE))</f>
        <v xml:space="preserve"> </v>
      </c>
      <c r="P3" s="272"/>
      <c r="Q3" s="272"/>
      <c r="R3" s="2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276" t="str">
        <f>Biodata!$B$11</f>
        <v>٢٠٢٥ - ٢٠٢٦ م</v>
      </c>
      <c r="C4" s="276"/>
      <c r="D4" s="269"/>
      <c r="E4" s="269"/>
      <c r="F4" s="269"/>
      <c r="G4" s="269"/>
      <c r="H4" s="269"/>
      <c r="I4" s="269"/>
      <c r="J4" s="269"/>
      <c r="K4" s="271"/>
      <c r="L4" s="119"/>
      <c r="M4" s="271"/>
      <c r="N4" s="271"/>
      <c r="O4" s="273"/>
      <c r="P4" s="273"/>
      <c r="Q4" s="273"/>
      <c r="R4" s="2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2" t="s">
        <v>252</v>
      </c>
      <c r="C6" s="193"/>
      <c r="D6" s="193"/>
      <c r="E6" s="193"/>
      <c r="F6" s="193"/>
      <c r="G6" s="193"/>
      <c r="H6" s="193"/>
      <c r="I6" s="193"/>
      <c r="J6" s="193"/>
      <c r="K6" s="193"/>
      <c r="L6" s="211" t="s">
        <v>0</v>
      </c>
      <c r="M6" s="192" t="s">
        <v>252</v>
      </c>
      <c r="N6" s="193"/>
      <c r="O6" s="193"/>
      <c r="P6" s="193"/>
      <c r="Q6" s="193"/>
      <c r="R6" s="215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6" t="s">
        <v>1</v>
      </c>
      <c r="C7" s="207"/>
      <c r="D7" s="207"/>
      <c r="E7" s="207"/>
      <c r="F7" s="207"/>
      <c r="G7" s="207" t="s">
        <v>2</v>
      </c>
      <c r="H7" s="207"/>
      <c r="I7" s="207"/>
      <c r="J7" s="207"/>
      <c r="K7" s="207"/>
      <c r="L7" s="212"/>
      <c r="M7" s="206" t="s">
        <v>1</v>
      </c>
      <c r="N7" s="207"/>
      <c r="O7" s="207" t="s">
        <v>3</v>
      </c>
      <c r="P7" s="207"/>
      <c r="Q7" s="207"/>
      <c r="R7" s="216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13"/>
      <c r="M8" s="34" t="s">
        <v>4</v>
      </c>
      <c r="N8" s="38" t="s">
        <v>5</v>
      </c>
      <c r="O8" s="207"/>
      <c r="P8" s="207"/>
      <c r="Q8" s="207"/>
      <c r="R8" s="216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186" t="s">
        <v>125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40" t="str">
        <f>VLOOKUP(N9,Sheet1!$A$1:$B$93,2)</f>
        <v xml:space="preserve"> </v>
      </c>
      <c r="N9" s="41"/>
      <c r="O9" s="106"/>
      <c r="P9" s="208" t="s">
        <v>83</v>
      </c>
      <c r="Q9" s="209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194">
        <f>VLOOKUP($U$8,'Nilai Syafahi'!$A$4:$Y$43,4,FALSE)</f>
        <v>0</v>
      </c>
      <c r="D10" s="195"/>
      <c r="E10" s="195"/>
      <c r="F10" s="195"/>
      <c r="G10" s="198" t="s">
        <v>127</v>
      </c>
      <c r="H10" s="199"/>
      <c r="I10" s="199"/>
      <c r="J10" s="199"/>
      <c r="K10" s="200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76" t="s">
        <v>84</v>
      </c>
      <c r="Q10" s="167"/>
      <c r="R10" s="42">
        <v>2</v>
      </c>
      <c r="S10" s="35"/>
      <c r="T10" s="35"/>
      <c r="U10" s="173" t="s">
        <v>135</v>
      </c>
      <c r="V10" s="263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201">
        <f>VLOOKUP($U$8,'Nilai Syafahi'!$A$4:$Y$43,5,FALSE)</f>
        <v>0</v>
      </c>
      <c r="D11" s="202"/>
      <c r="E11" s="202"/>
      <c r="F11" s="202"/>
      <c r="G11" s="196"/>
      <c r="H11" s="197"/>
      <c r="I11" s="197"/>
      <c r="J11" s="197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76" t="s">
        <v>85</v>
      </c>
      <c r="Q11" s="167"/>
      <c r="R11" s="42">
        <v>3</v>
      </c>
      <c r="S11" s="35"/>
      <c r="T11" s="35"/>
      <c r="U11" s="174"/>
      <c r="V11" s="223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201">
        <f>VLOOKUP($U$8,'Nilai Syafahi'!$A$4:$Y$43,6,FALSE)</f>
        <v>0</v>
      </c>
      <c r="D12" s="202"/>
      <c r="E12" s="202"/>
      <c r="F12" s="202"/>
      <c r="G12" s="196"/>
      <c r="H12" s="197"/>
      <c r="I12" s="197"/>
      <c r="J12" s="197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76" t="s">
        <v>86</v>
      </c>
      <c r="Q12" s="167"/>
      <c r="R12" s="42">
        <v>4</v>
      </c>
      <c r="S12" s="35"/>
      <c r="T12" s="35"/>
      <c r="U12" s="173" t="s">
        <v>136</v>
      </c>
      <c r="V12" s="222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201">
        <f>VLOOKUP($U$8,'Nilai Syafahi'!$A$4:$Y$43,7,FALSE)</f>
        <v>0</v>
      </c>
      <c r="D13" s="202"/>
      <c r="E13" s="202"/>
      <c r="F13" s="202"/>
      <c r="G13" s="196"/>
      <c r="H13" s="197"/>
      <c r="I13" s="197"/>
      <c r="J13" s="197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76" t="s">
        <v>87</v>
      </c>
      <c r="Q13" s="167"/>
      <c r="R13" s="42">
        <v>5</v>
      </c>
      <c r="S13" s="35"/>
      <c r="T13" s="35"/>
      <c r="U13" s="174"/>
      <c r="V13" s="223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201">
        <f>VLOOKUP($U$8,'Nilai Syafahi'!$A$4:$Y$43,8,FALSE)</f>
        <v>0</v>
      </c>
      <c r="D14" s="202"/>
      <c r="E14" s="202"/>
      <c r="F14" s="202"/>
      <c r="G14" s="196"/>
      <c r="H14" s="197"/>
      <c r="I14" s="197"/>
      <c r="J14" s="197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76" t="s">
        <v>88</v>
      </c>
      <c r="Q14" s="167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201">
        <f>VLOOKUP($U$8,'Nilai Syafahi'!$A$4:$Y$43,9,FALSE)</f>
        <v>0</v>
      </c>
      <c r="D15" s="202"/>
      <c r="E15" s="202"/>
      <c r="F15" s="202"/>
      <c r="G15" s="196"/>
      <c r="H15" s="197"/>
      <c r="I15" s="197"/>
      <c r="J15" s="197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76" t="s">
        <v>89</v>
      </c>
      <c r="Q15" s="167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186" t="s">
        <v>126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45" t="str">
        <f>VLOOKUP(N16,Sheet1!$A$1:$B$93,2)</f>
        <v xml:space="preserve"> </v>
      </c>
      <c r="N16" s="41"/>
      <c r="O16" s="46"/>
      <c r="P16" s="176" t="s">
        <v>90</v>
      </c>
      <c r="Q16" s="167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201">
        <f>VLOOKUP($U$8,'Nilai Syafahi'!$A$4:$Y$43,10,FALSE)</f>
        <v>0</v>
      </c>
      <c r="D17" s="202"/>
      <c r="E17" s="202"/>
      <c r="F17" s="202"/>
      <c r="G17" s="203" t="s">
        <v>59</v>
      </c>
      <c r="H17" s="204"/>
      <c r="I17" s="204"/>
      <c r="J17" s="204"/>
      <c r="K17" s="205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76" t="s">
        <v>91</v>
      </c>
      <c r="Q17" s="167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201">
        <f>VLOOKUP($U$8,'Nilai Syafahi'!$A$4:$Y$43,11,FALSE)</f>
        <v>0</v>
      </c>
      <c r="D18" s="202"/>
      <c r="E18" s="202"/>
      <c r="F18" s="202"/>
      <c r="G18" s="203" t="s">
        <v>163</v>
      </c>
      <c r="H18" s="204" t="s">
        <v>163</v>
      </c>
      <c r="I18" s="204" t="s">
        <v>163</v>
      </c>
      <c r="J18" s="204" t="s">
        <v>163</v>
      </c>
      <c r="K18" s="205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76" t="s">
        <v>92</v>
      </c>
      <c r="Q18" s="167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201"/>
      <c r="D19" s="202"/>
      <c r="E19" s="202"/>
      <c r="F19" s="202"/>
      <c r="G19" s="203" t="s">
        <v>71</v>
      </c>
      <c r="H19" s="204"/>
      <c r="I19" s="204"/>
      <c r="J19" s="204"/>
      <c r="K19" s="205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76" t="s">
        <v>93</v>
      </c>
      <c r="Q19" s="167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201">
        <f>VLOOKUP($U$8,'Nilai Syafahi'!$A$4:$Y$43,12,FALSE)</f>
        <v>0</v>
      </c>
      <c r="D20" s="202"/>
      <c r="E20" s="202"/>
      <c r="F20" s="202"/>
      <c r="G20" s="203" t="s">
        <v>251</v>
      </c>
      <c r="H20" s="204"/>
      <c r="I20" s="204"/>
      <c r="J20" s="204"/>
      <c r="K20" s="205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76" t="s">
        <v>94</v>
      </c>
      <c r="Q20" s="167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201">
        <f>VLOOKUP($U$8,'Nilai Syafahi'!$A$4:$Y$43,13,FALSE)</f>
        <v>0</v>
      </c>
      <c r="D21" s="202"/>
      <c r="E21" s="202"/>
      <c r="F21" s="202"/>
      <c r="G21" s="203" t="s">
        <v>72</v>
      </c>
      <c r="H21" s="204"/>
      <c r="I21" s="204"/>
      <c r="J21" s="204"/>
      <c r="K21" s="205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76" t="s">
        <v>95</v>
      </c>
      <c r="Q21" s="167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55" t="s">
        <v>123</v>
      </c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76" t="s">
        <v>10</v>
      </c>
      <c r="Q22" s="167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5">
        <f>VLOOKUP($U$8,'Nilai Syafahi'!$A$4:$Y$43,14,FALSE)</f>
        <v>0</v>
      </c>
      <c r="D23" s="185"/>
      <c r="E23" s="185"/>
      <c r="F23" s="185"/>
      <c r="G23" s="282" t="s">
        <v>165</v>
      </c>
      <c r="H23" s="283"/>
      <c r="I23" s="283"/>
      <c r="J23" s="283"/>
      <c r="K23" s="28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76" t="s">
        <v>11</v>
      </c>
      <c r="Q23" s="167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5">
        <f>VLOOKUP($U$8,'Nilai Syafahi'!$A$4:$Y$43,15,FALSE)</f>
        <v>0</v>
      </c>
      <c r="D24" s="185"/>
      <c r="E24" s="185"/>
      <c r="F24" s="185"/>
      <c r="G24" s="175" t="s">
        <v>164</v>
      </c>
      <c r="H24" s="176"/>
      <c r="I24" s="176"/>
      <c r="J24" s="176"/>
      <c r="K24" s="176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76" t="s">
        <v>96</v>
      </c>
      <c r="Q24" s="167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5">
        <f>VLOOKUP($U$8,'Nilai Syafahi'!$A$4:$Y$43,16,FALSE)</f>
        <v>0</v>
      </c>
      <c r="D25" s="185"/>
      <c r="E25" s="185"/>
      <c r="F25" s="185"/>
      <c r="G25" s="175" t="s">
        <v>14</v>
      </c>
      <c r="H25" s="176"/>
      <c r="I25" s="176"/>
      <c r="J25" s="176"/>
      <c r="K25" s="176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76" t="s">
        <v>97</v>
      </c>
      <c r="Q25" s="167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5">
        <f>VLOOKUP($U$8,'Nilai Syafahi'!$A$4:$Y$43,17,FALSE)</f>
        <v>0</v>
      </c>
      <c r="D26" s="185"/>
      <c r="E26" s="185"/>
      <c r="F26" s="185"/>
      <c r="G26" s="175" t="s">
        <v>87</v>
      </c>
      <c r="H26" s="176"/>
      <c r="I26" s="176"/>
      <c r="J26" s="176"/>
      <c r="K26" s="176"/>
      <c r="L26" s="54">
        <v>54</v>
      </c>
      <c r="M26" s="45" t="str">
        <f>VLOOKUP(N26,Sheet1!$A$1:$B$93,2)</f>
        <v xml:space="preserve"> </v>
      </c>
      <c r="N26" s="41"/>
      <c r="O26" s="46"/>
      <c r="P26" s="176" t="s">
        <v>98</v>
      </c>
      <c r="Q26" s="167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5"/>
      <c r="D27" s="185"/>
      <c r="E27" s="185"/>
      <c r="F27" s="185"/>
      <c r="G27" s="284" t="s">
        <v>166</v>
      </c>
      <c r="H27" s="285"/>
      <c r="I27" s="285"/>
      <c r="J27" s="285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76" t="s">
        <v>99</v>
      </c>
      <c r="Q27" s="167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54">
        <f>VLOOKUP($U$8,'Nilai Syafahi'!$A$4:$Y$43,18,FALSE)</f>
        <v>0</v>
      </c>
      <c r="D28" s="254"/>
      <c r="E28" s="254"/>
      <c r="F28" s="254"/>
      <c r="G28" s="175" t="s">
        <v>17</v>
      </c>
      <c r="H28" s="176"/>
      <c r="I28" s="176"/>
      <c r="J28" s="176"/>
      <c r="K28" s="176"/>
      <c r="L28" s="57">
        <v>56</v>
      </c>
      <c r="M28" s="45" t="str">
        <f>VLOOKUP(N28,Sheet1!$A$1:$B$93,2)</f>
        <v xml:space="preserve"> </v>
      </c>
      <c r="N28" s="41"/>
      <c r="O28" s="46"/>
      <c r="P28" s="176" t="s">
        <v>100</v>
      </c>
      <c r="Q28" s="167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186" t="s">
        <v>124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76" t="s">
        <v>101</v>
      </c>
      <c r="Q29" s="167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5"/>
      <c r="D30" s="185"/>
      <c r="E30" s="185"/>
      <c r="F30" s="185"/>
      <c r="G30" s="198" t="s">
        <v>18</v>
      </c>
      <c r="H30" s="199"/>
      <c r="I30" s="199"/>
      <c r="J30" s="199"/>
      <c r="K30" s="200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76" t="s">
        <v>102</v>
      </c>
      <c r="Q30" s="167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5"/>
      <c r="D31" s="185"/>
      <c r="E31" s="185"/>
      <c r="F31" s="185"/>
      <c r="G31" s="175" t="s">
        <v>19</v>
      </c>
      <c r="H31" s="176"/>
      <c r="I31" s="176"/>
      <c r="J31" s="176"/>
      <c r="K31" s="167"/>
      <c r="L31" s="54">
        <v>58</v>
      </c>
      <c r="M31" s="45" t="str">
        <f>VLOOKUP(N31,Sheet1!$A$1:$B$93,2)</f>
        <v xml:space="preserve"> </v>
      </c>
      <c r="N31" s="41"/>
      <c r="O31" s="46"/>
      <c r="P31" s="176" t="s">
        <v>103</v>
      </c>
      <c r="Q31" s="167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224"/>
      <c r="D32" s="224"/>
      <c r="E32" s="224"/>
      <c r="F32" s="224"/>
      <c r="G32" s="175" t="s">
        <v>21</v>
      </c>
      <c r="H32" s="176"/>
      <c r="I32" s="176"/>
      <c r="J32" s="176"/>
      <c r="K32" s="167"/>
      <c r="L32" s="59">
        <v>59</v>
      </c>
      <c r="M32" s="45" t="str">
        <f>VLOOKUP(N32,Sheet1!$A$1:$B$93,2)</f>
        <v xml:space="preserve"> </v>
      </c>
      <c r="N32" s="41"/>
      <c r="O32" s="46"/>
      <c r="P32" s="176" t="s">
        <v>24</v>
      </c>
      <c r="Q32" s="167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224"/>
      <c r="D33" s="224"/>
      <c r="E33" s="224"/>
      <c r="F33" s="224"/>
      <c r="G33" s="251" t="s">
        <v>22</v>
      </c>
      <c r="H33" s="252"/>
      <c r="I33" s="252"/>
      <c r="J33" s="252"/>
      <c r="K33" s="253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76" t="s">
        <v>104</v>
      </c>
      <c r="Q33" s="167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57">
        <f>VLOOKUP($U$8,'Nilai Syafahi'!$A$4:$Y$43,19,FALSE)</f>
        <v>0</v>
      </c>
      <c r="C34" s="258"/>
      <c r="D34" s="258"/>
      <c r="E34" s="258"/>
      <c r="F34" s="258"/>
      <c r="G34" s="258"/>
      <c r="H34" s="258"/>
      <c r="I34" s="258"/>
      <c r="J34" s="258"/>
      <c r="K34" s="264" t="s">
        <v>23</v>
      </c>
      <c r="L34" s="265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76" t="s">
        <v>105</v>
      </c>
      <c r="Q34" s="167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59"/>
      <c r="C35" s="260"/>
      <c r="D35" s="260"/>
      <c r="E35" s="260"/>
      <c r="F35" s="260"/>
      <c r="G35" s="260"/>
      <c r="H35" s="260"/>
      <c r="I35" s="260"/>
      <c r="J35" s="260"/>
      <c r="K35" s="261"/>
      <c r="L35" s="232"/>
      <c r="M35" s="45" t="str">
        <f>VLOOKUP(N35,Sheet1!$A$1:$B$93,2)</f>
        <v xml:space="preserve"> </v>
      </c>
      <c r="N35" s="41"/>
      <c r="O35" s="61" t="s">
        <v>122</v>
      </c>
      <c r="P35" s="167" t="s">
        <v>106</v>
      </c>
      <c r="Q35" s="168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43" t="s">
        <v>27</v>
      </c>
      <c r="C36" s="244"/>
      <c r="D36" s="244"/>
      <c r="E36" s="244"/>
      <c r="F36" s="244"/>
      <c r="G36" s="244"/>
      <c r="H36" s="244"/>
      <c r="I36" s="244"/>
      <c r="J36" s="244"/>
      <c r="K36" s="245"/>
      <c r="L36" s="233"/>
      <c r="M36" s="45"/>
      <c r="N36" s="41"/>
      <c r="O36" s="61" t="s">
        <v>120</v>
      </c>
      <c r="P36" s="167" t="s">
        <v>107</v>
      </c>
      <c r="Q36" s="168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62" t="s">
        <v>28</v>
      </c>
      <c r="C37" s="250"/>
      <c r="D37" s="250" t="s">
        <v>29</v>
      </c>
      <c r="E37" s="250"/>
      <c r="F37" s="250"/>
      <c r="G37" s="250"/>
      <c r="H37" s="250"/>
      <c r="I37" s="250"/>
      <c r="J37" s="250"/>
      <c r="K37" s="62" t="s">
        <v>30</v>
      </c>
      <c r="L37" s="233"/>
      <c r="M37" s="45"/>
      <c r="N37" s="41"/>
      <c r="O37" s="61" t="s">
        <v>121</v>
      </c>
      <c r="P37" s="167" t="s">
        <v>108</v>
      </c>
      <c r="Q37" s="168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17">
        <f>VLOOKUP($U$8,Akhlak!$A$4:$J$43,6,FALSE)</f>
        <v>0</v>
      </c>
      <c r="C38" s="178"/>
      <c r="D38" s="178">
        <f>VLOOKUP($U$8,Akhlak!$A$4:$J$43,5,FALSE)</f>
        <v>0</v>
      </c>
      <c r="E38" s="178"/>
      <c r="F38" s="178"/>
      <c r="G38" s="178"/>
      <c r="H38" s="178"/>
      <c r="I38" s="178"/>
      <c r="J38" s="178"/>
      <c r="K38" s="63">
        <f>VLOOKUP($U$8,Akhlak!$A$4:$J$43,4,FALSE)</f>
        <v>0</v>
      </c>
      <c r="L38" s="233"/>
      <c r="M38" s="45"/>
      <c r="N38" s="41"/>
      <c r="O38" s="61" t="s">
        <v>32</v>
      </c>
      <c r="P38" s="167" t="s">
        <v>109</v>
      </c>
      <c r="Q38" s="168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6" t="s">
        <v>31</v>
      </c>
      <c r="C39" s="247"/>
      <c r="D39" s="247"/>
      <c r="E39" s="247"/>
      <c r="F39" s="247"/>
      <c r="G39" s="247"/>
      <c r="H39" s="247"/>
      <c r="I39" s="247"/>
      <c r="J39" s="247"/>
      <c r="K39" s="248"/>
      <c r="L39" s="233"/>
      <c r="M39" s="45"/>
      <c r="N39" s="41"/>
      <c r="O39" s="61" t="s">
        <v>36</v>
      </c>
      <c r="P39" s="167" t="s">
        <v>110</v>
      </c>
      <c r="Q39" s="168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190" t="s">
        <v>33</v>
      </c>
      <c r="C40" s="191"/>
      <c r="D40" s="191" t="s">
        <v>34</v>
      </c>
      <c r="E40" s="191"/>
      <c r="F40" s="191"/>
      <c r="G40" s="191"/>
      <c r="H40" s="191"/>
      <c r="I40" s="191"/>
      <c r="J40" s="191"/>
      <c r="K40" s="62" t="s">
        <v>35</v>
      </c>
      <c r="L40" s="233"/>
      <c r="M40" s="45"/>
      <c r="N40" s="41"/>
      <c r="O40" s="61" t="s">
        <v>39</v>
      </c>
      <c r="P40" s="167" t="s">
        <v>111</v>
      </c>
      <c r="Q40" s="168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9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63">
        <f>VLOOKUP($U$8,Akhlak!$A$4:$J$43,7,FALSE)</f>
        <v>0</v>
      </c>
      <c r="L41" s="233"/>
      <c r="M41" s="45"/>
      <c r="N41" s="41"/>
      <c r="O41" s="61" t="s">
        <v>40</v>
      </c>
      <c r="P41" s="167" t="s">
        <v>112</v>
      </c>
      <c r="Q41" s="168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20" t="s">
        <v>37</v>
      </c>
      <c r="C42" s="221"/>
      <c r="D42" s="286" t="s">
        <v>38</v>
      </c>
      <c r="E42" s="286"/>
      <c r="F42" s="286"/>
      <c r="G42" s="286"/>
      <c r="H42" s="286"/>
      <c r="I42" s="286"/>
      <c r="J42" s="286"/>
      <c r="K42" s="287"/>
      <c r="L42" s="234"/>
      <c r="M42" s="45"/>
      <c r="N42" s="41"/>
      <c r="O42" s="61" t="s">
        <v>42</v>
      </c>
      <c r="P42" s="167" t="s">
        <v>113</v>
      </c>
      <c r="Q42" s="168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179">
        <f ca="1">VLOOKUP($U$8,'Nilai Syafahi'!$A$4:$Y$43,24,FALSE)</f>
        <v>1</v>
      </c>
      <c r="C43" s="180"/>
      <c r="D43" s="237" t="e">
        <f>VLOOKUP($U$8,'Nilai Syafahi'!$A$4:$Y$43,23,FALSE)</f>
        <v>#DIV/0!</v>
      </c>
      <c r="E43" s="238"/>
      <c r="F43" s="238"/>
      <c r="G43" s="238"/>
      <c r="H43" s="238"/>
      <c r="I43" s="238"/>
      <c r="J43" s="239"/>
      <c r="K43" s="228">
        <f>VLOOKUP($U$8,'Nilai Syafahi'!$A$4:$Y$43,22,FALSE)</f>
        <v>0</v>
      </c>
      <c r="L43" s="233"/>
      <c r="M43" s="45"/>
      <c r="N43" s="41"/>
      <c r="O43" s="61" t="s">
        <v>43</v>
      </c>
      <c r="P43" s="167" t="s">
        <v>114</v>
      </c>
      <c r="Q43" s="168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181"/>
      <c r="C44" s="182"/>
      <c r="D44" s="240"/>
      <c r="E44" s="241"/>
      <c r="F44" s="241"/>
      <c r="G44" s="241"/>
      <c r="H44" s="241"/>
      <c r="I44" s="241"/>
      <c r="J44" s="242"/>
      <c r="K44" s="229"/>
      <c r="L44" s="233"/>
      <c r="M44" s="45"/>
      <c r="N44" s="41"/>
      <c r="O44" s="61" t="s">
        <v>118</v>
      </c>
      <c r="P44" s="167" t="s">
        <v>115</v>
      </c>
      <c r="Q44" s="168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183" t="s">
        <v>41</v>
      </c>
      <c r="C45" s="184"/>
      <c r="D45" s="184"/>
      <c r="E45" s="184"/>
      <c r="F45" s="184"/>
      <c r="G45" s="184"/>
      <c r="H45" s="184"/>
      <c r="I45" s="184"/>
      <c r="J45" s="184"/>
      <c r="K45" s="184"/>
      <c r="L45" s="233"/>
      <c r="M45" s="45"/>
      <c r="N45" s="41"/>
      <c r="O45" s="61" t="s">
        <v>75</v>
      </c>
      <c r="P45" s="167" t="s">
        <v>116</v>
      </c>
      <c r="Q45" s="168"/>
      <c r="R45" s="42">
        <v>37</v>
      </c>
      <c r="S45" s="1"/>
      <c r="T45" s="1"/>
      <c r="U45" s="1"/>
      <c r="V45" s="214"/>
      <c r="W45" s="214"/>
      <c r="X45" s="214"/>
      <c r="Y45" s="1"/>
      <c r="Z45" s="1"/>
      <c r="AA45" s="1"/>
      <c r="AB45" s="1"/>
    </row>
    <row r="46" spans="2:28" ht="15.6" customHeight="1" x14ac:dyDescent="0.3">
      <c r="B46" s="277" t="str">
        <f>VLOOKUP($U$8,Akhlak!$A$4:$J$43,10,FALSE)</f>
        <v xml:space="preserve"> </v>
      </c>
      <c r="C46" s="278"/>
      <c r="D46" s="278"/>
      <c r="E46" s="278"/>
      <c r="F46" s="278"/>
      <c r="G46" s="278"/>
      <c r="H46" s="278"/>
      <c r="I46" s="278"/>
      <c r="J46" s="278"/>
      <c r="K46" s="279"/>
      <c r="L46" s="233"/>
      <c r="M46" s="45"/>
      <c r="N46" s="41"/>
      <c r="O46" s="61" t="s">
        <v>44</v>
      </c>
      <c r="P46" s="167" t="s">
        <v>117</v>
      </c>
      <c r="Q46" s="168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80"/>
      <c r="C47" s="210"/>
      <c r="D47" s="210"/>
      <c r="E47" s="210"/>
      <c r="F47" s="210"/>
      <c r="G47" s="210"/>
      <c r="H47" s="210"/>
      <c r="I47" s="210"/>
      <c r="J47" s="210"/>
      <c r="K47" s="281"/>
      <c r="L47" s="233"/>
      <c r="M47" s="66"/>
      <c r="N47" s="41"/>
      <c r="O47" s="61" t="s">
        <v>119</v>
      </c>
      <c r="P47" s="167" t="s">
        <v>49</v>
      </c>
      <c r="Q47" s="168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188" t="e">
        <f>VLOOKUP($U$8,'Nilai Syafahi'!$A$4:$Y$43,25,FALSE)</f>
        <v>#DIV/0!</v>
      </c>
      <c r="C48" s="189"/>
      <c r="D48" s="189"/>
      <c r="E48" s="189"/>
      <c r="F48" s="189"/>
      <c r="G48" s="189"/>
      <c r="H48" s="189"/>
      <c r="I48" s="189"/>
      <c r="J48" s="189"/>
      <c r="K48" s="68" t="s">
        <v>167</v>
      </c>
      <c r="L48" s="235"/>
      <c r="M48" s="230">
        <f>VLOOKUP($U$8,'Nilai Tahriri'!$A$2:$T$41,20,FALSE)</f>
        <v>0</v>
      </c>
      <c r="N48" s="231"/>
      <c r="O48" s="231"/>
      <c r="P48" s="225" t="s">
        <v>23</v>
      </c>
      <c r="Q48" s="225"/>
      <c r="R48" s="226"/>
      <c r="S48" s="1"/>
      <c r="T48" s="1"/>
      <c r="U48" s="1"/>
      <c r="V48" s="1"/>
      <c r="W48" s="1"/>
      <c r="X48" s="1"/>
      <c r="Y48" s="1"/>
      <c r="Z48" s="166"/>
      <c r="AA48" s="166"/>
      <c r="AB48" s="166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170"/>
      <c r="D50" s="170"/>
      <c r="E50" s="170"/>
      <c r="F50" s="170"/>
      <c r="G50" s="170"/>
      <c r="H50" s="170"/>
      <c r="I50" s="170"/>
      <c r="J50" s="170"/>
      <c r="K50" s="170"/>
      <c r="L50" s="74"/>
      <c r="M50" s="218" t="str">
        <f>Biodata!$C$13</f>
        <v>١٩ من محرم سنة ١٤٤٨ ه</v>
      </c>
      <c r="N50" s="218"/>
      <c r="O50" s="218"/>
      <c r="P50" s="218"/>
      <c r="Q50" s="219" t="s">
        <v>45</v>
      </c>
      <c r="R50" s="21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170"/>
      <c r="D51" s="170"/>
      <c r="E51" s="170"/>
      <c r="F51" s="170"/>
      <c r="G51" s="170"/>
      <c r="H51" s="170"/>
      <c r="I51" s="170"/>
      <c r="J51" s="170"/>
      <c r="K51" s="170"/>
      <c r="L51" s="74"/>
      <c r="M51" s="218" t="str">
        <f>Biodata!$C$14</f>
        <v>٤٠ من يوليو سنة ٢٠٢٦ م</v>
      </c>
      <c r="N51" s="218"/>
      <c r="O51" s="218"/>
      <c r="P51" s="218"/>
      <c r="Q51" s="219"/>
      <c r="R51" s="21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177" t="s">
        <v>47</v>
      </c>
      <c r="C53" s="177"/>
      <c r="D53" s="177"/>
      <c r="E53" s="177"/>
      <c r="F53" s="177"/>
      <c r="G53" s="177"/>
      <c r="H53" s="177"/>
      <c r="I53" s="177"/>
      <c r="J53" s="177"/>
      <c r="K53" s="177"/>
      <c r="L53" s="74"/>
      <c r="M53" s="73"/>
      <c r="N53" s="79"/>
      <c r="O53" s="227" t="s">
        <v>48</v>
      </c>
      <c r="P53" s="227"/>
      <c r="Q53" s="227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171" t="s">
        <v>144</v>
      </c>
      <c r="L54" s="171"/>
      <c r="M54" s="171"/>
      <c r="N54" s="171"/>
      <c r="O54" s="171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172">
        <f>Biodata!$C$19</f>
        <v>0</v>
      </c>
      <c r="P56" s="172"/>
      <c r="Q56" s="172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169" t="str">
        <f>Biodata!$C$16</f>
        <v>الأستاذ الحاج أحمد مهيمن الماجستير</v>
      </c>
      <c r="L58" s="169"/>
      <c r="M58" s="169"/>
      <c r="N58" s="169"/>
      <c r="O58" s="169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أ للبنات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ADELIA SYAHFITRI</v>
      </c>
      <c r="C6" s="97" t="str">
        <f>'Data Siswa'!C2</f>
        <v>586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AINUR SYIFA RAMADHANI</v>
      </c>
      <c r="C7" s="97" t="str">
        <f>'Data Siswa'!C3</f>
        <v>587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AMELIA EKA PUTRI</v>
      </c>
      <c r="C8" s="97" t="str">
        <f>'Data Siswa'!C4</f>
        <v>588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AZIZAH PUTRI PANDAYAN</v>
      </c>
      <c r="C9" s="97" t="str">
        <f>'Data Siswa'!C5</f>
        <v>589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DANIAH</v>
      </c>
      <c r="C10" s="97" t="str">
        <f>'Data Siswa'!C6</f>
        <v>590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DELIA RAHMA NURAINI</v>
      </c>
      <c r="C11" s="97" t="str">
        <f>'Data Siswa'!C7</f>
        <v>591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DINDA NURAULIA PUTRI</v>
      </c>
      <c r="C12" s="97" t="str">
        <f>'Data Siswa'!C8</f>
        <v>592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KEYSHA SALSABILA</v>
      </c>
      <c r="C13" s="97" t="str">
        <f>'Data Siswa'!C9</f>
        <v>593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MALIKA HUSNA</v>
      </c>
      <c r="C14" s="97" t="str">
        <f>'Data Siswa'!C10</f>
        <v>594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MILATUDUHA ALBANTANI</v>
      </c>
      <c r="C15" s="97" t="str">
        <f>'Data Siswa'!C11</f>
        <v>595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NADIA SYAHRANI</v>
      </c>
      <c r="C16" s="97" t="str">
        <f>'Data Siswa'!C12</f>
        <v>596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NENG HOLIFAH</v>
      </c>
      <c r="C17" s="97" t="str">
        <f>'Data Siswa'!C13</f>
        <v>597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NEYZA AMIRA AINUNMAHYA</v>
      </c>
      <c r="C18" s="97" t="str">
        <f>'Data Siswa'!C14</f>
        <v>598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NUR ANNISA MAULIDIA</v>
      </c>
      <c r="C19" s="97" t="str">
        <f>'Data Siswa'!C15</f>
        <v>599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NUR LAILI</v>
      </c>
      <c r="C20" s="97" t="str">
        <f>'Data Siswa'!C16</f>
        <v>600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NURUL ENDAKE ADLI</v>
      </c>
      <c r="C21" s="97" t="str">
        <f>'Data Siswa'!C17</f>
        <v>601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RAMELVI BILQISYA AQIILA JAUZAA</v>
      </c>
      <c r="C22" s="97" t="str">
        <f>'Data Siswa'!C18</f>
        <v>602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SAVANA PUTRI ASHSYIFA</v>
      </c>
      <c r="C23" s="97" t="str">
        <f>'Data Siswa'!C19</f>
        <v>603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SITI NUR AWALIA</v>
      </c>
      <c r="C24" s="97" t="str">
        <f>'Data Siswa'!C20</f>
        <v>604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SITI RAHAYU</v>
      </c>
      <c r="C25" s="97" t="str">
        <f>'Data Siswa'!C21</f>
        <v>605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ZAHRA HALWATUNNISA</v>
      </c>
      <c r="C26" s="97" t="str">
        <f>'Data Siswa'!C22</f>
        <v>606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 t="str">
        <f>'Data Siswa'!B23</f>
        <v>ZAHROTUL AENI</v>
      </c>
      <c r="C27" s="97" t="str">
        <f>'Data Siswa'!C23</f>
        <v>607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>
        <f>'Data Siswa'!B24</f>
        <v>0</v>
      </c>
      <c r="C28" s="97">
        <f>'Data Siswa'!C24</f>
        <v>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2026-06-08T15:23:17Z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