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4\"/>
    </mc:Choice>
  </mc:AlternateContent>
  <xr:revisionPtr revIDLastSave="0" documentId="13_ncr:1_{CB3D2768-BB00-4035-B2BA-66A9F7ED29DA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" i="5" l="1"/>
  <c r="Z5" i="5"/>
  <c r="Z6" i="5"/>
  <c r="Z7" i="5"/>
  <c r="Z8" i="5"/>
  <c r="Z9" i="5"/>
  <c r="G11" i="10" s="1"/>
  <c r="Z10" i="5"/>
  <c r="Z11" i="5"/>
  <c r="Z12" i="5"/>
  <c r="Z13" i="5"/>
  <c r="Z14" i="5"/>
  <c r="Z15" i="5"/>
  <c r="Z16" i="5"/>
  <c r="Z17" i="5"/>
  <c r="Z18" i="5"/>
  <c r="Z19" i="5"/>
  <c r="Z20" i="5"/>
  <c r="G22" i="10" s="1"/>
  <c r="Z21" i="5"/>
  <c r="Z22" i="5"/>
  <c r="Z23" i="5"/>
  <c r="Z24" i="5"/>
  <c r="Z25" i="5"/>
  <c r="Z26" i="5"/>
  <c r="Z27" i="5"/>
  <c r="Z28" i="5"/>
  <c r="G30" i="10" s="1"/>
  <c r="Z29" i="5"/>
  <c r="G31" i="10" s="1"/>
  <c r="Z30" i="5"/>
  <c r="Z31" i="5"/>
  <c r="Z32" i="5"/>
  <c r="Z33" i="5"/>
  <c r="Z34" i="5"/>
  <c r="Z35" i="5"/>
  <c r="Z36" i="5"/>
  <c r="G38" i="10" s="1"/>
  <c r="Z37" i="5"/>
  <c r="Z38" i="5"/>
  <c r="Z39" i="5"/>
  <c r="Z40" i="5"/>
  <c r="Z41" i="5"/>
  <c r="Z42" i="5"/>
  <c r="Z43" i="5"/>
  <c r="AH3" i="4"/>
  <c r="AH4" i="4"/>
  <c r="AH5" i="4"/>
  <c r="AH6" i="4"/>
  <c r="AH7" i="4"/>
  <c r="AH8" i="4"/>
  <c r="AH9" i="4"/>
  <c r="AH10" i="4"/>
  <c r="W12" i="5" s="1"/>
  <c r="D14" i="10" s="1"/>
  <c r="AH11" i="4"/>
  <c r="AH12" i="4"/>
  <c r="AH13" i="4"/>
  <c r="AH14" i="4"/>
  <c r="AH15" i="4"/>
  <c r="AH16" i="4"/>
  <c r="AH17" i="4"/>
  <c r="AH18" i="4"/>
  <c r="W20" i="5" s="1"/>
  <c r="D22" i="10" s="1"/>
  <c r="AH19" i="4"/>
  <c r="AH20" i="4"/>
  <c r="AH21" i="4"/>
  <c r="AH22" i="4"/>
  <c r="AH23" i="4"/>
  <c r="AH24" i="4"/>
  <c r="AH25" i="4"/>
  <c r="AH26" i="4"/>
  <c r="W28" i="5" s="1"/>
  <c r="D30" i="10" s="1"/>
  <c r="AH27" i="4"/>
  <c r="AH28" i="4"/>
  <c r="W30" i="5" s="1"/>
  <c r="D32" i="10" s="1"/>
  <c r="AH29" i="4"/>
  <c r="AH30" i="4"/>
  <c r="AH31" i="4"/>
  <c r="AH32" i="4"/>
  <c r="AH33" i="4"/>
  <c r="AH34" i="4"/>
  <c r="AH35" i="4"/>
  <c r="AH36" i="4"/>
  <c r="W38" i="5" s="1"/>
  <c r="D40" i="10" s="1"/>
  <c r="AH37" i="4"/>
  <c r="AH38" i="4"/>
  <c r="AH39" i="4"/>
  <c r="AH40" i="4"/>
  <c r="AH41" i="4"/>
  <c r="AI3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G14" i="10"/>
  <c r="G39" i="10"/>
  <c r="AH2" i="4"/>
  <c r="AI2" i="4"/>
  <c r="X5" i="5"/>
  <c r="X6" i="5"/>
  <c r="E8" i="10" s="1"/>
  <c r="X7" i="5"/>
  <c r="E9" i="10" s="1"/>
  <c r="X8" i="5"/>
  <c r="X9" i="5"/>
  <c r="X10" i="5"/>
  <c r="X11" i="5"/>
  <c r="E13" i="10" s="1"/>
  <c r="X12" i="5"/>
  <c r="X13" i="5"/>
  <c r="E15" i="10" s="1"/>
  <c r="X14" i="5"/>
  <c r="E16" i="10" s="1"/>
  <c r="X15" i="5"/>
  <c r="E17" i="10" s="1"/>
  <c r="X16" i="5"/>
  <c r="X17" i="5"/>
  <c r="E19" i="10" s="1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X43" i="5"/>
  <c r="E45" i="10" s="1"/>
  <c r="X4" i="5"/>
  <c r="G6" i="10" s="1"/>
  <c r="U4" i="5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U29" i="5"/>
  <c r="T29" i="5"/>
  <c r="C29" i="5"/>
  <c r="B29" i="5"/>
  <c r="A29" i="5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7" i="10"/>
  <c r="U5" i="5"/>
  <c r="T5" i="5"/>
  <c r="C5" i="5"/>
  <c r="B5" i="5"/>
  <c r="A5" i="5"/>
  <c r="T4" i="5"/>
  <c r="C4" i="5"/>
  <c r="B4" i="5"/>
  <c r="A4" i="5"/>
  <c r="C26" i="7" s="1"/>
  <c r="B26" i="7" s="1"/>
  <c r="C41" i="4"/>
  <c r="B41" i="4"/>
  <c r="A41" i="4"/>
  <c r="C40" i="4"/>
  <c r="B40" i="4"/>
  <c r="A40" i="4"/>
  <c r="W41" i="5"/>
  <c r="D43" i="10" s="1"/>
  <c r="C39" i="4"/>
  <c r="B39" i="4"/>
  <c r="A39" i="4"/>
  <c r="C38" i="4"/>
  <c r="B38" i="4"/>
  <c r="A38" i="4"/>
  <c r="C37" i="4"/>
  <c r="B37" i="4"/>
  <c r="A37" i="4"/>
  <c r="C36" i="4"/>
  <c r="B36" i="4"/>
  <c r="A36" i="4"/>
  <c r="C35" i="4"/>
  <c r="B35" i="4"/>
  <c r="A35" i="4"/>
  <c r="C34" i="4"/>
  <c r="B34" i="4"/>
  <c r="A34" i="4"/>
  <c r="C33" i="4"/>
  <c r="B33" i="4"/>
  <c r="A33" i="4"/>
  <c r="W34" i="5"/>
  <c r="D36" i="10" s="1"/>
  <c r="C32" i="4"/>
  <c r="B32" i="4"/>
  <c r="A32" i="4"/>
  <c r="W33" i="5"/>
  <c r="D35" i="10" s="1"/>
  <c r="C31" i="4"/>
  <c r="B31" i="4"/>
  <c r="A31" i="4"/>
  <c r="C30" i="4"/>
  <c r="B30" i="4"/>
  <c r="A30" i="4"/>
  <c r="C29" i="4"/>
  <c r="B29" i="4"/>
  <c r="A29" i="4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C18" i="4"/>
  <c r="B18" i="4"/>
  <c r="A18" i="4"/>
  <c r="C17" i="4"/>
  <c r="B17" i="4"/>
  <c r="A17" i="4"/>
  <c r="C16" i="4"/>
  <c r="B16" i="4"/>
  <c r="A16" i="4"/>
  <c r="W17" i="5"/>
  <c r="D19" i="10" s="1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 s="1"/>
  <c r="B4" i="2"/>
  <c r="M3" i="7" s="1"/>
  <c r="B48" i="7" l="1"/>
  <c r="N41" i="7"/>
  <c r="M41" i="7" s="1"/>
  <c r="B1" i="7"/>
  <c r="N42" i="7"/>
  <c r="M42" i="7" s="1"/>
  <c r="N43" i="7"/>
  <c r="M43" i="7" s="1"/>
  <c r="N47" i="7"/>
  <c r="M47" i="7" s="1"/>
  <c r="W42" i="5"/>
  <c r="D44" i="10" s="1"/>
  <c r="N40" i="7"/>
  <c r="M40" i="7" s="1"/>
  <c r="W36" i="5"/>
  <c r="D38" i="10" s="1"/>
  <c r="M48" i="7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B43" i="7" s="1"/>
  <c r="Y16" i="5" a="1"/>
  <c r="Y16" i="5" s="1"/>
  <c r="F18" i="10" s="1"/>
  <c r="Y12" i="5" a="1"/>
  <c r="Y12" i="5" s="1"/>
  <c r="F14" i="10" s="1"/>
  <c r="F6" i="10" l="1"/>
</calcChain>
</file>

<file path=xl/sharedStrings.xml><?xml version="1.0" encoding="utf-8"?>
<sst xmlns="http://schemas.openxmlformats.org/spreadsheetml/2006/main" count="464" uniqueCount="331">
  <si>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</si>
  <si>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</si>
  <si>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</si>
  <si>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</si>
  <si>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</si>
  <si>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</si>
  <si>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</si>
  <si>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</si>
  <si>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</si>
  <si>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</si>
  <si>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</si>
  <si>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</si>
  <si>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</si>
  <si>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</si>
  <si>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</si>
  <si>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</si>
  <si>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</si>
  <si>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</si>
  <si>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</si>
  <si>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</si>
  <si>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</si>
  <si>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</si>
  <si>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</si>
  <si>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</si>
  <si>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</si>
  <si>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</si>
  <si>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</si>
  <si>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</si>
  <si>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</si>
  <si>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</si>
  <si>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</si>
  <si>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</si>
  <si>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</si>
  <si>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</si>
  <si>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</si>
  <si>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</si>
  <si>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</si>
  <si>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</si>
  <si>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</si>
  <si>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</si>
  <si>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</si>
  <si>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</si>
  <si>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</si>
  <si>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</si>
  <si>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</si>
  <si>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</si>
  <si>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</si>
  <si>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</si>
  <si>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</si>
  <si>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</si>
  <si>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</si>
  <si>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</si>
  <si>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</si>
  <si>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</si>
  <si>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</si>
  <si>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</si>
  <si>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</si>
  <si>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</si>
  <si>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</si>
  <si>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</si>
  <si>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</si>
  <si>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</si>
  <si>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</si>
  <si>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</si>
  <si>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</si>
  <si>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</si>
  <si>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</si>
  <si>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</si>
  <si>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</si>
  <si>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</si>
  <si>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</si>
  <si>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</si>
  <si>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</si>
  <si>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</si>
  <si>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</si>
  <si>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</si>
  <si>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</si>
  <si>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</si>
  <si>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</si>
  <si>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</si>
  <si>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</si>
  <si>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</si>
  <si>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</si>
  <si>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</si>
  <si>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</si>
  <si>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</si>
  <si>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</si>
  <si>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</si>
  <si>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</si>
  <si>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</si>
  <si>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</si>
  <si>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</si>
  <si>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</si>
  <si>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</si>
  <si>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</si>
  <si>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</si>
  <si>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</si>
  <si>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</si>
  <si>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</si>
  <si>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</si>
  <si>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</si>
  <si>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</si>
  <si>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</si>
  <si>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</si>
  <si>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</si>
  <si>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</si>
  <si>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</si>
  <si>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</si>
  <si>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</si>
  <si>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</si>
  <si>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</si>
  <si>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</si>
  <si>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</si>
  <si>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</si>
  <si>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</si>
  <si>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</si>
  <si>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</si>
  <si>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</si>
  <si>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</si>
  <si>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</si>
  <si>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</si>
  <si>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</si>
  <si>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</si>
  <si>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</si>
  <si>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</si>
  <si>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</si>
  <si>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</si>
  <si>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</si>
  <si>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</si>
  <si>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</si>
  <si>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</si>
  <si>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</si>
  <si>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</si>
  <si>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</si>
  <si>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</si>
  <si>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</si>
  <si>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</si>
  <si>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</si>
  <si>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</si>
  <si>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</si>
  <si>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</si>
  <si>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</si>
  <si>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</si>
  <si>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</si>
  <si>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</si>
  <si>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</si>
  <si>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</si>
  <si>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</si>
  <si>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</si>
  <si>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</si>
  <si>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</si>
  <si>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</si>
  <si>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</si>
  <si>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</si>
  <si>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</si>
  <si>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</si>
  <si>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</si>
  <si>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</si>
  <si>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</si>
  <si>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</si>
  <si>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</si>
  <si>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</si>
  <si>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</si>
  <si>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</si>
  <si>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</si>
  <si>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</si>
  <si>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</si>
  <si>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</si>
  <si>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</si>
  <si>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</si>
  <si>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</si>
  <si>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</si>
  <si>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</si>
  <si>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</si>
  <si>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</si>
  <si>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</si>
  <si>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</si>
  <si>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</si>
  <si>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</si>
  <si>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</si>
  <si>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</si>
  <si>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</si>
  <si>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</si>
  <si>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</si>
  <si>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</si>
  <si>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</si>
  <si>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</si>
  <si>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</si>
  <si>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</si>
  <si>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</si>
  <si>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</si>
  <si>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</si>
  <si>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</si>
  <si>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</si>
  <si>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</si>
  <si>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</si>
  <si>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</si>
  <si>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</si>
  <si>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</si>
  <si>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</si>
  <si>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</si>
  <si>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</si>
  <si>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</si>
  <si>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</si>
  <si>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</si>
  <si>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</si>
  <si>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</si>
  <si>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</si>
  <si>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</si>
  <si>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</si>
  <si>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</si>
  <si>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</si>
  <si>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</si>
  <si>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</si>
  <si>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</si>
  <si>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</si>
  <si>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</si>
  <si>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</si>
  <si>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</si>
  <si>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</si>
  <si>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</si>
  <si>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</si>
  <si>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</si>
  <si>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</si>
  <si>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</si>
  <si>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</si>
  <si>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</si>
  <si>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</si>
  <si>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</si>
  <si>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</si>
  <si>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</si>
  <si>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</si>
  <si>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</si>
  <si>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</si>
  <si>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</si>
  <si>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</si>
  <si>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</si>
  <si>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</si>
  <si>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</si>
  <si>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</si>
  <si>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</si>
  <si>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</si>
  <si>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</si>
  <si>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</si>
  <si>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</si>
  <si>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</si>
  <si>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</si>
  <si>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</si>
  <si>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</si>
  <si>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</si>
  <si>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</si>
  <si>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</si>
  <si>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</si>
  <si>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</si>
  <si>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</si>
  <si>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</si>
  <si>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</si>
  <si>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</si>
  <si>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</si>
  <si>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</si>
  <si>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</si>
  <si>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</si>
  <si>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</si>
  <si>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</si>
  <si>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</si>
  <si>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</si>
  <si>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</si>
  <si>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</si>
  <si>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</si>
  <si>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</si>
  <si>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</si>
  <si>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</si>
  <si>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</si>
  <si>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</si>
  <si>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</si>
  <si>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</si>
  <si>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</si>
  <si>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</si>
  <si>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</si>
  <si>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>Informatika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</si>
  <si>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</si>
  <si>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</si>
  <si>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</si>
  <si>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</si>
  <si>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</si>
  <si>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كياهى الحاج شهاب المعي الماجستير</t>
  </si>
  <si>
    <t>ABDUL HADI RIZKI</t>
  </si>
  <si>
    <t>249</t>
  </si>
  <si>
    <t>AHMAD ALI AL - MUZAKKY</t>
  </si>
  <si>
    <t>250</t>
  </si>
  <si>
    <t>AHMAD SAFI'I ALMUKTI</t>
  </si>
  <si>
    <t>251</t>
  </si>
  <si>
    <t>AHMAD UBAEDILAH</t>
  </si>
  <si>
    <t>252</t>
  </si>
  <si>
    <t>AQBILL FATTIH AL ADHA</t>
  </si>
  <si>
    <t>253</t>
  </si>
  <si>
    <t>ARI REDZEKHY SYAPUTRA</t>
  </si>
  <si>
    <t>254</t>
  </si>
  <si>
    <t>AZRILHAMDI KAUSAR AVICENNA</t>
  </si>
  <si>
    <t>255</t>
  </si>
  <si>
    <t>BANYU HUSODO AJI RUDITO</t>
  </si>
  <si>
    <t>256</t>
  </si>
  <si>
    <t>DWIKA FAIRUZ AL GHIFFARI</t>
  </si>
  <si>
    <t>257</t>
  </si>
  <si>
    <t>FATA RAJA ASROF</t>
  </si>
  <si>
    <t>258</t>
  </si>
  <si>
    <t>HARIZQY SHOBIRIN HAMID</t>
  </si>
  <si>
    <t>259</t>
  </si>
  <si>
    <t>KHOIRUL AL FARUQ ISMAIL</t>
  </si>
  <si>
    <t>260</t>
  </si>
  <si>
    <t>MUHAMAD HAIKAL RAMADHAN</t>
  </si>
  <si>
    <t>261</t>
  </si>
  <si>
    <t>MUHAMAD ROFFI SHOFAUL WARIS</t>
  </si>
  <si>
    <t>262</t>
  </si>
  <si>
    <t>MUHAMMAD FADLAN</t>
  </si>
  <si>
    <t>263</t>
  </si>
  <si>
    <t>MUHAMMAD HERLI FIRNANDES</t>
  </si>
  <si>
    <t>264</t>
  </si>
  <si>
    <t>RADITYA AHNAF ALKIANDRA</t>
  </si>
  <si>
    <t>265</t>
  </si>
  <si>
    <t>RAFIF ALMER GHANI</t>
  </si>
  <si>
    <t>266</t>
  </si>
  <si>
    <t>RIZIEQ NUR FADHILAH</t>
  </si>
  <si>
    <t>267</t>
  </si>
  <si>
    <t>SHEEHAN FAVIAN ASFAR</t>
  </si>
  <si>
    <t>268</t>
  </si>
  <si>
    <t>TAUFIK RAMADHANI</t>
  </si>
  <si>
    <t>269</t>
  </si>
  <si>
    <t>YUSUF ISKANDAR</t>
  </si>
  <si>
    <t>270</t>
  </si>
  <si>
    <t>الرابع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</si>
</sst>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579120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6640625" defaultRowHeight="14.4" x14ac:dyDescent="0.3"/>
  <cols>
    <col min="1" max="1" width="8.6640625" style="1" customWidth="1"/>
    <col min="2" max="2" width="1.109375" style="1" hidden="1" customWidth="1"/>
    <col min="3" max="3" width="24.44140625" style="1" customWidth="1"/>
    <col min="4" max="4" width="24.88671875" style="1" customWidth="1"/>
    <col min="5" max="5" width="2.44140625" style="1" customWidth="1"/>
    <col min="6" max="6" width="24.21875" style="1" customWidth="1"/>
    <col min="7" max="16384" width="8.6640625" style="1"/>
  </cols>
  <sheetData>
    <row r="1" spans="1:12" x14ac:dyDescent="0.3">
      <c r="C1" s="142" t="s">
        <v>171</v>
      </c>
      <c r="D1" s="142"/>
      <c r="E1" s="142"/>
      <c r="F1" s="142"/>
      <c r="G1" s="142"/>
    </row>
    <row r="2" spans="1:12" x14ac:dyDescent="0.3">
      <c r="C2" s="142"/>
      <c r="D2" s="142"/>
      <c r="E2" s="142"/>
      <c r="F2" s="142"/>
      <c r="G2" s="142"/>
    </row>
    <row r="3" spans="1:12" ht="7.5" customHeight="1" x14ac:dyDescent="0.3">
      <c r="C3" s="133"/>
      <c r="D3" s="134"/>
      <c r="E3" s="134"/>
      <c r="F3" s="134"/>
      <c r="G3" s="135"/>
    </row>
    <row r="4" spans="1:12" ht="21" x14ac:dyDescent="0.3">
      <c r="A4" s="1" t="s">
        <v>94</v>
      </c>
      <c r="B4" s="1" t="str">
        <f>CONCATENATE(F4," ",E4," ",C4)</f>
        <v>الصف  : الرابع أ للبنين</v>
      </c>
      <c r="C4" s="144" t="s">
        <v>330</v>
      </c>
      <c r="D4" s="144"/>
      <c r="E4" s="144" t="s">
        <v>152</v>
      </c>
      <c r="F4" s="2" t="s">
        <v>151</v>
      </c>
      <c r="G4" s="146">
        <v>1</v>
      </c>
    </row>
    <row r="5" spans="1:12" x14ac:dyDescent="0.3">
      <c r="C5" s="144"/>
      <c r="D5" s="144"/>
      <c r="E5" s="144"/>
      <c r="F5" s="3" t="s">
        <v>156</v>
      </c>
      <c r="G5" s="146"/>
    </row>
    <row r="6" spans="1:12" ht="7.05" customHeight="1" x14ac:dyDescent="0.3">
      <c r="C6" s="148"/>
      <c r="D6" s="148"/>
      <c r="E6" s="148"/>
      <c r="F6" s="148"/>
      <c r="G6" s="148"/>
    </row>
    <row r="7" spans="1:12" ht="21" x14ac:dyDescent="0.3">
      <c r="A7" s="118" t="s">
        <v>94</v>
      </c>
      <c r="B7" s="119" t="str">
        <f>CONCATENATE(F7," ",E7," ",C7)</f>
        <v>الفصل الدراسي : الثاني</v>
      </c>
      <c r="C7" s="145" t="s">
        <v>280</v>
      </c>
      <c r="D7" s="145"/>
      <c r="E7" s="147" t="s">
        <v>152</v>
      </c>
      <c r="F7" s="51" t="s">
        <v>163</v>
      </c>
      <c r="G7" s="136">
        <v>2</v>
      </c>
    </row>
    <row r="8" spans="1:12" ht="21.6" customHeight="1" x14ac:dyDescent="0.3">
      <c r="A8" s="119"/>
      <c r="B8" s="119"/>
      <c r="C8" s="145"/>
      <c r="D8" s="145"/>
      <c r="E8" s="147"/>
      <c r="F8" s="52" t="s">
        <v>164</v>
      </c>
      <c r="G8" s="136"/>
    </row>
    <row r="9" spans="1:12" ht="7.05" customHeight="1" x14ac:dyDescent="0.3">
      <c r="A9" s="119"/>
      <c r="B9" s="119"/>
      <c r="C9" s="141"/>
      <c r="D9" s="141"/>
      <c r="E9" s="141"/>
      <c r="F9" s="141"/>
      <c r="G9" s="141"/>
    </row>
    <row r="10" spans="1:12" ht="26.55" customHeight="1" x14ac:dyDescent="0.4">
      <c r="A10" s="119" t="s">
        <v>94</v>
      </c>
      <c r="B10" s="119" t="str">
        <f>CONCATENATE(F10," : ")</f>
        <v xml:space="preserve">العام الدراسي : </v>
      </c>
      <c r="C10" s="149" t="s">
        <v>281</v>
      </c>
      <c r="D10" s="149"/>
      <c r="E10" s="147" t="s">
        <v>152</v>
      </c>
      <c r="F10" s="53" t="s">
        <v>153</v>
      </c>
      <c r="G10" s="136">
        <v>3</v>
      </c>
    </row>
    <row r="11" spans="1:12" ht="26.1" customHeight="1" x14ac:dyDescent="0.3">
      <c r="A11" s="119"/>
      <c r="B11" s="120" t="str">
        <f>CONCATENATE(C10," ","م")</f>
        <v>٢٠٢٥ - ٢٠٢٦ م</v>
      </c>
      <c r="C11" s="143" t="s">
        <v>282</v>
      </c>
      <c r="D11" s="143"/>
      <c r="E11" s="147"/>
      <c r="F11" s="52" t="s">
        <v>155</v>
      </c>
      <c r="G11" s="136"/>
    </row>
    <row r="12" spans="1:12" ht="6.6" customHeight="1" x14ac:dyDescent="0.3">
      <c r="A12" s="119"/>
      <c r="B12" s="120" t="str">
        <f>CONCATENATE(C11," ","ه")</f>
        <v>١٤٤٦ - ١٤٤٧ ه</v>
      </c>
      <c r="C12" s="141"/>
      <c r="D12" s="141"/>
      <c r="E12" s="141"/>
      <c r="F12" s="141"/>
      <c r="G12" s="141"/>
    </row>
    <row r="13" spans="1:12" ht="21" x14ac:dyDescent="0.4">
      <c r="A13" s="119"/>
      <c r="B13" s="119"/>
      <c r="C13" s="137" t="s">
        <v>283</v>
      </c>
      <c r="D13" s="138"/>
      <c r="E13" s="147" t="s">
        <v>152</v>
      </c>
      <c r="F13" s="53" t="s">
        <v>154</v>
      </c>
      <c r="G13" s="136">
        <v>4</v>
      </c>
      <c r="K13" s="6"/>
    </row>
    <row r="14" spans="1:12" ht="22.5" customHeight="1" x14ac:dyDescent="0.3">
      <c r="A14" s="119"/>
      <c r="B14" s="119"/>
      <c r="C14" s="139" t="s">
        <v>284</v>
      </c>
      <c r="D14" s="140"/>
      <c r="E14" s="147"/>
      <c r="F14" s="52" t="s">
        <v>157</v>
      </c>
      <c r="G14" s="136"/>
      <c r="K14" s="6"/>
    </row>
    <row r="15" spans="1:12" ht="6" customHeight="1" x14ac:dyDescent="0.3">
      <c r="A15" s="119"/>
      <c r="B15" s="119"/>
      <c r="C15" s="141"/>
      <c r="D15" s="141"/>
      <c r="E15" s="141"/>
      <c r="F15" s="141"/>
      <c r="G15" s="141"/>
    </row>
    <row r="16" spans="1:12" ht="21" x14ac:dyDescent="0.4">
      <c r="C16" s="150" t="s">
        <v>285</v>
      </c>
      <c r="D16" s="151"/>
      <c r="E16" s="144" t="s">
        <v>152</v>
      </c>
      <c r="F16" s="5" t="s">
        <v>159</v>
      </c>
      <c r="G16" s="146">
        <v>5</v>
      </c>
      <c r="K16" s="6"/>
      <c r="L16" s="6"/>
    </row>
    <row r="17" spans="3:12" ht="14.4" customHeight="1" x14ac:dyDescent="0.3">
      <c r="C17" s="151"/>
      <c r="D17" s="151"/>
      <c r="E17" s="144"/>
      <c r="F17" s="3" t="s">
        <v>161</v>
      </c>
      <c r="G17" s="146"/>
    </row>
    <row r="18" spans="3:12" ht="6" customHeight="1" x14ac:dyDescent="0.4">
      <c r="C18" s="132"/>
      <c r="D18" s="132"/>
      <c r="E18" s="132"/>
      <c r="F18" s="132"/>
      <c r="G18" s="132"/>
    </row>
    <row r="19" spans="3:12" ht="21" x14ac:dyDescent="0.4">
      <c r="C19" s="151"/>
      <c r="D19" s="151"/>
      <c r="E19" s="144" t="s">
        <v>152</v>
      </c>
      <c r="F19" s="5" t="s">
        <v>160</v>
      </c>
      <c r="G19" s="146">
        <v>6</v>
      </c>
    </row>
    <row r="20" spans="3:12" x14ac:dyDescent="0.3">
      <c r="C20" s="151"/>
      <c r="D20" s="151"/>
      <c r="E20" s="144"/>
      <c r="F20" s="7" t="s">
        <v>162</v>
      </c>
      <c r="G20" s="146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6" sqref="B6"/>
    </sheetView>
  </sheetViews>
  <sheetFormatPr defaultColWidth="8.6640625" defaultRowHeight="14.4" x14ac:dyDescent="0.3"/>
  <cols>
    <col min="1" max="1" width="6.5546875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18" customHeight="1" x14ac:dyDescent="0.3">
      <c r="A1" s="126" t="s">
        <v>73</v>
      </c>
      <c r="B1" s="126" t="s">
        <v>165</v>
      </c>
      <c r="C1" s="126" t="s">
        <v>166</v>
      </c>
      <c r="D1" s="126" t="s">
        <v>278</v>
      </c>
    </row>
    <row r="2" spans="1:4" ht="18" customHeight="1" x14ac:dyDescent="0.3">
      <c r="A2" s="127">
        <v>1</v>
      </c>
      <c r="B2" s="128" t="s">
        <v>286</v>
      </c>
      <c r="C2" s="129" t="s">
        <v>287</v>
      </c>
      <c r="D2" s="130" t="s">
        <v>94</v>
      </c>
    </row>
    <row r="3" spans="1:4" ht="18" customHeight="1" x14ac:dyDescent="0.3">
      <c r="A3" s="127">
        <v>2</v>
      </c>
      <c r="B3" s="128" t="s">
        <v>288</v>
      </c>
      <c r="C3" s="129" t="s">
        <v>289</v>
      </c>
      <c r="D3" s="130" t="s">
        <v>94</v>
      </c>
    </row>
    <row r="4" spans="1:4" ht="18" customHeight="1" x14ac:dyDescent="0.3">
      <c r="A4" s="127">
        <v>3</v>
      </c>
      <c r="B4" s="128" t="s">
        <v>290</v>
      </c>
      <c r="C4" s="129" t="s">
        <v>291</v>
      </c>
      <c r="D4" s="130" t="s">
        <v>94</v>
      </c>
    </row>
    <row r="5" spans="1:4" ht="18" customHeight="1" x14ac:dyDescent="0.3">
      <c r="A5" s="127">
        <v>4</v>
      </c>
      <c r="B5" s="128" t="s">
        <v>292</v>
      </c>
      <c r="C5" s="129" t="s">
        <v>293</v>
      </c>
      <c r="D5" s="130" t="s">
        <v>94</v>
      </c>
    </row>
    <row r="6" spans="1:4" ht="18" customHeight="1" x14ac:dyDescent="0.3">
      <c r="A6" s="127">
        <v>5</v>
      </c>
      <c r="B6" s="128" t="s">
        <v>294</v>
      </c>
      <c r="C6" s="129" t="s">
        <v>295</v>
      </c>
      <c r="D6" s="130" t="s">
        <v>94</v>
      </c>
    </row>
    <row r="7" spans="1:4" ht="18" customHeight="1" x14ac:dyDescent="0.3">
      <c r="A7" s="127">
        <v>6</v>
      </c>
      <c r="B7" s="128" t="s">
        <v>296</v>
      </c>
      <c r="C7" s="129" t="s">
        <v>297</v>
      </c>
      <c r="D7" s="130" t="s">
        <v>94</v>
      </c>
    </row>
    <row r="8" spans="1:4" ht="18" customHeight="1" x14ac:dyDescent="0.3">
      <c r="A8" s="127">
        <v>7</v>
      </c>
      <c r="B8" s="128" t="s">
        <v>298</v>
      </c>
      <c r="C8" s="129" t="s">
        <v>299</v>
      </c>
      <c r="D8" s="130" t="s">
        <v>94</v>
      </c>
    </row>
    <row r="9" spans="1:4" ht="18" customHeight="1" x14ac:dyDescent="0.3">
      <c r="A9" s="127">
        <v>8</v>
      </c>
      <c r="B9" s="128" t="s">
        <v>300</v>
      </c>
      <c r="C9" s="129" t="s">
        <v>301</v>
      </c>
      <c r="D9" s="130" t="s">
        <v>94</v>
      </c>
    </row>
    <row r="10" spans="1:4" ht="18" customHeight="1" x14ac:dyDescent="0.3">
      <c r="A10" s="127">
        <v>9</v>
      </c>
      <c r="B10" s="128" t="s">
        <v>302</v>
      </c>
      <c r="C10" s="129" t="s">
        <v>303</v>
      </c>
      <c r="D10" s="130" t="s">
        <v>94</v>
      </c>
    </row>
    <row r="11" spans="1:4" ht="18" customHeight="1" x14ac:dyDescent="0.3">
      <c r="A11" s="127">
        <v>10</v>
      </c>
      <c r="B11" s="128" t="s">
        <v>304</v>
      </c>
      <c r="C11" s="129" t="s">
        <v>305</v>
      </c>
      <c r="D11" s="130" t="s">
        <v>94</v>
      </c>
    </row>
    <row r="12" spans="1:4" ht="18" customHeight="1" x14ac:dyDescent="0.3">
      <c r="A12" s="127">
        <v>11</v>
      </c>
      <c r="B12" s="128" t="s">
        <v>306</v>
      </c>
      <c r="C12" s="129" t="s">
        <v>307</v>
      </c>
      <c r="D12" s="130" t="s">
        <v>94</v>
      </c>
    </row>
    <row r="13" spans="1:4" ht="18" customHeight="1" x14ac:dyDescent="0.3">
      <c r="A13" s="127">
        <v>12</v>
      </c>
      <c r="B13" s="128" t="s">
        <v>308</v>
      </c>
      <c r="C13" s="129" t="s">
        <v>309</v>
      </c>
      <c r="D13" s="130" t="s">
        <v>94</v>
      </c>
    </row>
    <row r="14" spans="1:4" ht="18" customHeight="1" x14ac:dyDescent="0.3">
      <c r="A14" s="127">
        <v>13</v>
      </c>
      <c r="B14" s="128" t="s">
        <v>310</v>
      </c>
      <c r="C14" s="129" t="s">
        <v>311</v>
      </c>
      <c r="D14" s="130" t="s">
        <v>94</v>
      </c>
    </row>
    <row r="15" spans="1:4" ht="18" customHeight="1" x14ac:dyDescent="0.3">
      <c r="A15" s="127">
        <v>14</v>
      </c>
      <c r="B15" s="128" t="s">
        <v>312</v>
      </c>
      <c r="C15" s="129" t="s">
        <v>313</v>
      </c>
      <c r="D15" s="130" t="s">
        <v>94</v>
      </c>
    </row>
    <row r="16" spans="1:4" ht="18" customHeight="1" x14ac:dyDescent="0.3">
      <c r="A16" s="127">
        <v>15</v>
      </c>
      <c r="B16" s="128" t="s">
        <v>314</v>
      </c>
      <c r="C16" s="129" t="s">
        <v>315</v>
      </c>
      <c r="D16" s="130" t="s">
        <v>94</v>
      </c>
    </row>
    <row r="17" spans="1:4" ht="18" customHeight="1" x14ac:dyDescent="0.3">
      <c r="A17" s="127">
        <v>16</v>
      </c>
      <c r="B17" s="128" t="s">
        <v>316</v>
      </c>
      <c r="C17" s="129" t="s">
        <v>317</v>
      </c>
      <c r="D17" s="130" t="s">
        <v>94</v>
      </c>
    </row>
    <row r="18" spans="1:4" ht="18" customHeight="1" x14ac:dyDescent="0.3">
      <c r="A18" s="127">
        <v>17</v>
      </c>
      <c r="B18" s="128" t="s">
        <v>318</v>
      </c>
      <c r="C18" s="129" t="s">
        <v>319</v>
      </c>
      <c r="D18" s="130" t="s">
        <v>94</v>
      </c>
    </row>
    <row r="19" spans="1:4" ht="18" customHeight="1" x14ac:dyDescent="0.3">
      <c r="A19" s="127">
        <v>18</v>
      </c>
      <c r="B19" s="128" t="s">
        <v>320</v>
      </c>
      <c r="C19" s="129" t="s">
        <v>321</v>
      </c>
      <c r="D19" s="130" t="s">
        <v>94</v>
      </c>
    </row>
    <row r="20" spans="1:4" ht="18" customHeight="1" x14ac:dyDescent="0.3">
      <c r="A20" s="127">
        <v>19</v>
      </c>
      <c r="B20" s="128" t="s">
        <v>322</v>
      </c>
      <c r="C20" s="129" t="s">
        <v>323</v>
      </c>
      <c r="D20" s="130" t="s">
        <v>94</v>
      </c>
    </row>
    <row r="21" spans="1:4" ht="18" customHeight="1" x14ac:dyDescent="0.3">
      <c r="A21" s="127">
        <v>20</v>
      </c>
      <c r="B21" s="128" t="s">
        <v>324</v>
      </c>
      <c r="C21" s="129" t="s">
        <v>325</v>
      </c>
      <c r="D21" s="130" t="s">
        <v>94</v>
      </c>
    </row>
    <row r="22" spans="1:4" ht="18" customHeight="1" x14ac:dyDescent="0.3">
      <c r="A22" s="127">
        <v>21</v>
      </c>
      <c r="B22" s="128" t="s">
        <v>326</v>
      </c>
      <c r="C22" s="129" t="s">
        <v>327</v>
      </c>
      <c r="D22" s="130" t="s">
        <v>94</v>
      </c>
    </row>
    <row r="23" spans="1:4" ht="18" customHeight="1" x14ac:dyDescent="0.3">
      <c r="A23" s="127">
        <v>22</v>
      </c>
      <c r="B23" s="128" t="s">
        <v>328</v>
      </c>
      <c r="C23" s="129" t="s">
        <v>329</v>
      </c>
      <c r="D23" s="130" t="s">
        <v>94</v>
      </c>
    </row>
    <row r="24" spans="1:4" ht="18" customHeight="1" x14ac:dyDescent="0.3">
      <c r="A24" s="127">
        <v>23</v>
      </c>
      <c r="B24" s="128"/>
      <c r="C24" s="129"/>
      <c r="D24" s="130" t="s">
        <v>94</v>
      </c>
    </row>
    <row r="25" spans="1:4" ht="18" customHeight="1" x14ac:dyDescent="0.3">
      <c r="A25" s="127">
        <v>24</v>
      </c>
      <c r="B25" s="128"/>
      <c r="C25" s="129"/>
      <c r="D25" s="130" t="s">
        <v>94</v>
      </c>
    </row>
    <row r="26" spans="1:4" ht="18" customHeight="1" x14ac:dyDescent="0.3">
      <c r="A26" s="127">
        <v>25</v>
      </c>
      <c r="B26" s="128"/>
      <c r="C26" s="129"/>
      <c r="D26" s="130" t="s">
        <v>94</v>
      </c>
    </row>
    <row r="27" spans="1:4" ht="18" customHeight="1" x14ac:dyDescent="0.3">
      <c r="A27" s="127">
        <v>26</v>
      </c>
      <c r="B27" s="128"/>
      <c r="C27" s="129"/>
      <c r="D27" s="130" t="s">
        <v>94</v>
      </c>
    </row>
    <row r="28" spans="1:4" ht="18" customHeight="1" x14ac:dyDescent="0.3">
      <c r="A28" s="127">
        <v>27</v>
      </c>
      <c r="B28" s="128"/>
      <c r="C28" s="129"/>
      <c r="D28" s="130" t="s">
        <v>94</v>
      </c>
    </row>
    <row r="29" spans="1:4" ht="18" customHeight="1" x14ac:dyDescent="0.3">
      <c r="A29" s="127">
        <v>28</v>
      </c>
      <c r="B29" s="128"/>
      <c r="C29" s="129"/>
      <c r="D29" s="130" t="s">
        <v>94</v>
      </c>
    </row>
    <row r="30" spans="1:4" ht="18" customHeight="1" x14ac:dyDescent="0.3">
      <c r="A30" s="127">
        <v>29</v>
      </c>
      <c r="B30" s="128"/>
      <c r="C30" s="129"/>
      <c r="D30" s="130" t="s">
        <v>94</v>
      </c>
    </row>
    <row r="31" spans="1:4" ht="18" customHeight="1" x14ac:dyDescent="0.3">
      <c r="A31" s="127">
        <v>30</v>
      </c>
      <c r="B31" s="128"/>
      <c r="C31" s="129"/>
      <c r="D31" s="130" t="s">
        <v>94</v>
      </c>
    </row>
    <row r="32" spans="1:4" ht="18" customHeight="1" x14ac:dyDescent="0.3">
      <c r="A32" s="127">
        <v>31</v>
      </c>
      <c r="B32" s="128"/>
      <c r="C32" s="128"/>
      <c r="D32" s="130" t="s">
        <v>94</v>
      </c>
    </row>
    <row r="33" spans="1:4" ht="18" customHeight="1" x14ac:dyDescent="0.3">
      <c r="A33" s="127">
        <v>32</v>
      </c>
      <c r="B33" s="128"/>
      <c r="C33" s="128"/>
      <c r="D33" s="130" t="s">
        <v>94</v>
      </c>
    </row>
    <row r="34" spans="1:4" ht="18" customHeight="1" x14ac:dyDescent="0.3">
      <c r="A34" s="127">
        <v>33</v>
      </c>
      <c r="B34" s="128"/>
      <c r="C34" s="128"/>
      <c r="D34" s="130" t="s">
        <v>94</v>
      </c>
    </row>
    <row r="35" spans="1:4" ht="18" customHeight="1" x14ac:dyDescent="0.3">
      <c r="A35" s="127">
        <v>34</v>
      </c>
      <c r="B35" s="128"/>
      <c r="C35" s="128"/>
      <c r="D35" s="130" t="s">
        <v>94</v>
      </c>
    </row>
    <row r="36" spans="1:4" ht="18" customHeight="1" x14ac:dyDescent="0.3">
      <c r="A36" s="127">
        <v>35</v>
      </c>
      <c r="B36" s="128"/>
      <c r="C36" s="128"/>
      <c r="D36" s="130" t="s">
        <v>94</v>
      </c>
    </row>
    <row r="37" spans="1:4" ht="18" customHeight="1" x14ac:dyDescent="0.3">
      <c r="A37" s="127">
        <v>36</v>
      </c>
      <c r="B37" s="128"/>
      <c r="C37" s="128"/>
      <c r="D37" s="130" t="s">
        <v>94</v>
      </c>
    </row>
    <row r="38" spans="1:4" ht="18" customHeight="1" x14ac:dyDescent="0.3">
      <c r="A38" s="127">
        <v>37</v>
      </c>
      <c r="B38" s="128"/>
      <c r="C38" s="128"/>
      <c r="D38" s="130" t="s">
        <v>94</v>
      </c>
    </row>
    <row r="39" spans="1:4" ht="18" customHeight="1" x14ac:dyDescent="0.3">
      <c r="A39" s="127">
        <v>38</v>
      </c>
      <c r="B39" s="128"/>
      <c r="C39" s="128"/>
      <c r="D39" s="130" t="s">
        <v>94</v>
      </c>
    </row>
    <row r="40" spans="1:4" ht="18" customHeight="1" x14ac:dyDescent="0.3">
      <c r="A40" s="127">
        <v>39</v>
      </c>
      <c r="B40" s="128"/>
      <c r="C40" s="128"/>
      <c r="D40" s="130" t="s">
        <v>94</v>
      </c>
    </row>
    <row r="41" spans="1:4" ht="18" customHeight="1" x14ac:dyDescent="0.3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C1" zoomScale="115" zoomScaleNormal="115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4" width="4.21875" customWidth="1"/>
    <col min="5" max="9" width="4.109375" customWidth="1"/>
    <col min="10" max="10" width="4.21875" customWidth="1"/>
    <col min="11" max="19" width="4.109375" customWidth="1"/>
    <col min="20" max="21" width="4.21875" customWidth="1"/>
    <col min="22" max="33" width="4.109375" customWidth="1"/>
    <col min="34" max="34" width="8.44140625" customWidth="1"/>
    <col min="35" max="35" width="7.664062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279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ABDUL HADI RIZKI</v>
      </c>
      <c r="C2" s="9" t="str">
        <f>'Data Siswa'!C2</f>
        <v>249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>
        <f>SUM(D2:AG2)</f>
        <v>0</v>
      </c>
      <c r="AI2" s="20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AHMAD ALI AL - MUZAKKY</v>
      </c>
      <c r="C3" s="9" t="str">
        <f>'Data Siswa'!C3</f>
        <v>250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9">
        <f t="shared" ref="AH3:AH41" si="0">SUM(D3:AG3)</f>
        <v>0</v>
      </c>
      <c r="AI3" s="20" t="e">
        <f t="shared" ref="AI3:AI41" si="1"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AHMAD SAFI'I ALMUKTI</v>
      </c>
      <c r="C4" s="9" t="str">
        <f>'Data Siswa'!C4</f>
        <v>251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>
        <f t="shared" si="0"/>
        <v>0</v>
      </c>
      <c r="AI4" s="20" t="e">
        <f t="shared" si="1"/>
        <v>#DIV/0!</v>
      </c>
    </row>
    <row r="5" spans="1:35" ht="15.6" x14ac:dyDescent="0.3">
      <c r="A5" s="9">
        <f>'Data Siswa'!A5</f>
        <v>4</v>
      </c>
      <c r="B5" s="17" t="str">
        <f>'Data Siswa'!B5</f>
        <v>AHMAD UBAEDILAH</v>
      </c>
      <c r="C5" s="9" t="str">
        <f>'Data Siswa'!C5</f>
        <v>252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9">
        <f t="shared" si="0"/>
        <v>0</v>
      </c>
      <c r="AI5" s="20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AQBILL FATTIH AL ADHA</v>
      </c>
      <c r="C6" s="9" t="str">
        <f>'Data Siswa'!C6</f>
        <v>253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9">
        <f t="shared" si="0"/>
        <v>0</v>
      </c>
      <c r="AI6" s="20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ARI REDZEKHY SYAPUTRA</v>
      </c>
      <c r="C7" s="9" t="str">
        <f>'Data Siswa'!C7</f>
        <v>254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>
        <f t="shared" si="0"/>
        <v>0</v>
      </c>
      <c r="AI7" s="20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AZRILHAMDI KAUSAR AVICENNA</v>
      </c>
      <c r="C8" s="9" t="str">
        <f>'Data Siswa'!C8</f>
        <v>255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>
        <f t="shared" si="0"/>
        <v>0</v>
      </c>
      <c r="AI8" s="20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BANYU HUSODO AJI RUDITO</v>
      </c>
      <c r="C9" s="9" t="str">
        <f>'Data Siswa'!C9</f>
        <v>256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9">
        <f t="shared" si="0"/>
        <v>0</v>
      </c>
      <c r="AI9" s="20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DWIKA FAIRUZ AL GHIFFARI</v>
      </c>
      <c r="C10" s="9" t="str">
        <f>'Data Siswa'!C10</f>
        <v>257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 t="shared" si="0"/>
        <v>0</v>
      </c>
      <c r="AI10" s="20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FATA RAJA ASROF</v>
      </c>
      <c r="C11" s="9" t="str">
        <f>'Data Siswa'!C11</f>
        <v>258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9">
        <f t="shared" si="0"/>
        <v>0</v>
      </c>
      <c r="AI11" s="20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HARIZQY SHOBIRIN HAMID</v>
      </c>
      <c r="C12" s="9" t="str">
        <f>'Data Siswa'!C12</f>
        <v>259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>
        <f t="shared" si="0"/>
        <v>0</v>
      </c>
      <c r="AI12" s="20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KHOIRUL AL FARUQ ISMAIL</v>
      </c>
      <c r="C13" s="9" t="str">
        <f>'Data Siswa'!C13</f>
        <v>260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>
        <f t="shared" si="0"/>
        <v>0</v>
      </c>
      <c r="AI13" s="20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MUHAMAD HAIKAL RAMADHAN</v>
      </c>
      <c r="C14" s="9" t="str">
        <f>'Data Siswa'!C14</f>
        <v>261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MUHAMAD ROFFI SHOFAUL WARIS</v>
      </c>
      <c r="C15" s="9" t="str">
        <f>'Data Siswa'!C15</f>
        <v>262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>
        <f t="shared" si="0"/>
        <v>0</v>
      </c>
      <c r="AI15" s="20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MUHAMMAD FADLAN</v>
      </c>
      <c r="C16" s="9" t="str">
        <f>'Data Siswa'!C16</f>
        <v>263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>
        <f t="shared" si="0"/>
        <v>0</v>
      </c>
      <c r="AI16" s="20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MUHAMMAD HERLI FIRNANDES</v>
      </c>
      <c r="C17" s="9" t="str">
        <f>'Data Siswa'!C17</f>
        <v>264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>
        <f t="shared" si="0"/>
        <v>0</v>
      </c>
      <c r="AI17" s="20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RADITYA AHNAF ALKIANDRA</v>
      </c>
      <c r="C18" s="9" t="str">
        <f>'Data Siswa'!C18</f>
        <v>265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9">
        <f t="shared" si="0"/>
        <v>0</v>
      </c>
      <c r="AI18" s="20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RAFIF ALMER GHANI</v>
      </c>
      <c r="C19" s="9" t="str">
        <f>'Data Siswa'!C19</f>
        <v>266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>
        <f t="shared" si="0"/>
        <v>0</v>
      </c>
      <c r="AI19" s="20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RIZIEQ NUR FADHILAH</v>
      </c>
      <c r="C20" s="9" t="str">
        <f>'Data Siswa'!C20</f>
        <v>267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>
        <f t="shared" si="0"/>
        <v>0</v>
      </c>
      <c r="AI20" s="20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SHEEHAN FAVIAN ASFAR</v>
      </c>
      <c r="C21" s="9" t="str">
        <f>'Data Siswa'!C21</f>
        <v>268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>
        <f t="shared" si="0"/>
        <v>0</v>
      </c>
      <c r="AI21" s="20" t="e">
        <f t="shared" si="1"/>
        <v>#DIV/0!</v>
      </c>
    </row>
    <row r="22" spans="1:35" ht="15.6" x14ac:dyDescent="0.3">
      <c r="A22" s="9">
        <f>'Data Siswa'!A22</f>
        <v>21</v>
      </c>
      <c r="B22" s="17" t="str">
        <f>'Data Siswa'!B22</f>
        <v>TAUFIK RAMADHANI</v>
      </c>
      <c r="C22" s="9" t="str">
        <f>'Data Siswa'!C22</f>
        <v>269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9">
        <f t="shared" si="0"/>
        <v>0</v>
      </c>
      <c r="AI22" s="20" t="e">
        <f t="shared" si="1"/>
        <v>#DIV/0!</v>
      </c>
    </row>
    <row r="23" spans="1:35" ht="15.6" x14ac:dyDescent="0.3">
      <c r="A23" s="9">
        <f>'Data Siswa'!A23</f>
        <v>22</v>
      </c>
      <c r="B23" s="17" t="str">
        <f>'Data Siswa'!B23</f>
        <v>YUSUF ISKANDAR</v>
      </c>
      <c r="C23" s="9" t="str">
        <f>'Data Siswa'!C23</f>
        <v>270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>
        <f t="shared" si="0"/>
        <v>0</v>
      </c>
      <c r="AI23" s="20" t="e">
        <f t="shared" si="1"/>
        <v>#DIV/0!</v>
      </c>
    </row>
    <row r="24" spans="1:35" ht="15.6" x14ac:dyDescent="0.3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9">
        <f t="shared" si="0"/>
        <v>0</v>
      </c>
      <c r="AI24" s="20" t="e">
        <f t="shared" si="1"/>
        <v>#DIV/0!</v>
      </c>
    </row>
    <row r="25" spans="1:35" ht="15.6" x14ac:dyDescent="0.3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>
        <f t="shared" si="0"/>
        <v>0</v>
      </c>
      <c r="AI25" s="20" t="e">
        <f t="shared" si="1"/>
        <v>#DIV/0!</v>
      </c>
    </row>
    <row r="26" spans="1:35" ht="15.6" x14ac:dyDescent="0.3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>
        <f t="shared" si="0"/>
        <v>0</v>
      </c>
      <c r="AI26" s="20" t="e">
        <f t="shared" si="1"/>
        <v>#DIV/0!</v>
      </c>
    </row>
    <row r="27" spans="1:35" ht="15.6" x14ac:dyDescent="0.3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6" x14ac:dyDescent="0.3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6" x14ac:dyDescent="0.3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2" zoomScale="78" workbookViewId="0">
      <selection activeCell="Z7" sqref="Z7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4" max="5" width="4.109375" customWidth="1"/>
    <col min="6" max="6" width="5.21875" customWidth="1"/>
    <col min="7" max="9" width="4.109375" customWidth="1"/>
    <col min="10" max="14" width="4" customWidth="1"/>
    <col min="15" max="19" width="4.109375" customWidth="1"/>
    <col min="20" max="20" width="6.44140625" customWidth="1"/>
    <col min="21" max="21" width="9.44140625" style="21" customWidth="1"/>
    <col min="22" max="22" width="2.88671875" customWidth="1"/>
    <col min="23" max="23" width="8.6640625" customWidth="1"/>
    <col min="24" max="24" width="11.44140625" customWidth="1"/>
    <col min="25" max="25" width="7.6640625" customWidth="1"/>
    <col min="26" max="26" width="11.44140625" style="11" customWidth="1"/>
  </cols>
  <sheetData>
    <row r="1" spans="1:26" ht="14.55" customHeight="1" x14ac:dyDescent="0.3">
      <c r="A1" s="165" t="s">
        <v>173</v>
      </c>
      <c r="B1" s="166"/>
      <c r="C1" s="167"/>
      <c r="D1" s="168" t="s">
        <v>174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  <c r="V1" s="153"/>
      <c r="W1" s="155" t="s">
        <v>172</v>
      </c>
      <c r="X1" s="156"/>
      <c r="Y1" s="157"/>
      <c r="Z1" s="22" t="s">
        <v>167</v>
      </c>
    </row>
    <row r="2" spans="1:26" ht="19.5" customHeight="1" x14ac:dyDescent="0.3">
      <c r="A2" s="171" t="s">
        <v>73</v>
      </c>
      <c r="B2" s="161" t="s">
        <v>53</v>
      </c>
      <c r="C2" s="171" t="s">
        <v>52</v>
      </c>
      <c r="D2" s="161" t="s">
        <v>78</v>
      </c>
      <c r="E2" s="161"/>
      <c r="F2" s="161"/>
      <c r="G2" s="161"/>
      <c r="H2" s="161"/>
      <c r="I2" s="161"/>
      <c r="J2" s="162" t="s">
        <v>79</v>
      </c>
      <c r="K2" s="163"/>
      <c r="L2" s="163"/>
      <c r="M2" s="163"/>
      <c r="N2" s="164"/>
      <c r="O2" s="162" t="s">
        <v>80</v>
      </c>
      <c r="P2" s="163"/>
      <c r="Q2" s="163"/>
      <c r="R2" s="163"/>
      <c r="S2" s="164"/>
      <c r="T2" s="161" t="s">
        <v>25</v>
      </c>
      <c r="U2" s="160" t="s">
        <v>96</v>
      </c>
      <c r="V2" s="154"/>
      <c r="W2" s="158" t="s">
        <v>40</v>
      </c>
      <c r="X2" s="158" t="s">
        <v>96</v>
      </c>
      <c r="Y2" s="158" t="s">
        <v>87</v>
      </c>
      <c r="Z2" s="152" t="s">
        <v>176</v>
      </c>
    </row>
    <row r="3" spans="1:26" ht="85.05" customHeight="1" x14ac:dyDescent="0.3">
      <c r="A3" s="171"/>
      <c r="B3" s="161"/>
      <c r="C3" s="171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61"/>
      <c r="U3" s="160"/>
      <c r="V3" s="154"/>
      <c r="W3" s="159"/>
      <c r="X3" s="159"/>
      <c r="Y3" s="159"/>
      <c r="Z3" s="152"/>
    </row>
    <row r="4" spans="1:26" ht="15.6" x14ac:dyDescent="0.3">
      <c r="A4" s="9">
        <f>'Data Siswa'!A2</f>
        <v>1</v>
      </c>
      <c r="B4" s="33" t="str">
        <f>'Data Siswa'!B2</f>
        <v>ABDUL HADI RIZKI</v>
      </c>
      <c r="C4" s="9" t="str">
        <f>'Data Siswa'!C2</f>
        <v>249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>
        <f t="shared" ref="T4:T43" si="0">SUM(D4:S4)</f>
        <v>0</v>
      </c>
      <c r="U4" s="26" t="e">
        <f>AVERAGE(D4:S4)</f>
        <v>#DIV/0!</v>
      </c>
      <c r="V4" s="27"/>
      <c r="W4" s="25">
        <f>SUM('Nilai Tahriri'!AH2,'Nilai Syafahi'!T4)</f>
        <v>0</v>
      </c>
      <c r="X4" s="26" t="e">
        <f>AVERAGE(D4:S4,'Nilai Tahriri'!D2:AG2)</f>
        <v>#DIV/0!</v>
      </c>
      <c r="Y4" s="28">
        <f t="array" aca="1" ref="Y4" ca="1">SUM(IF(W4&lt;OFFSET($W$4,0,0,COUNT(W:W),1),1/COUNTIF(OFFSET($W$4,0,0,COUNT(W:W),1),OFFSET($W$4,0,0,COUNT(W:W),1))))+1</f>
        <v>1</v>
      </c>
      <c r="Z4" s="29" t="e">
        <f>IF(X4&lt;=4.5,"غير منقول",IF(AND(X4&gt;4.5,X4&lt;=5.5),"منقول مؤقت",IF(X4&gt;5.5,"منقول")))</f>
        <v>#DIV/0!</v>
      </c>
    </row>
    <row r="5" spans="1:26" ht="15.6" x14ac:dyDescent="0.3">
      <c r="A5" s="9">
        <f>'Data Siswa'!A3</f>
        <v>2</v>
      </c>
      <c r="B5" s="36" t="str">
        <f>'Data Siswa'!B3</f>
        <v>AHMAD ALI AL - MUZAKKY</v>
      </c>
      <c r="C5" s="9" t="str">
        <f>'Data Siswa'!C3</f>
        <v>250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5">
        <f t="shared" si="0"/>
        <v>0</v>
      </c>
      <c r="U5" s="26" t="e">
        <f t="shared" ref="U5:U43" si="1">AVERAGE(D5:S5)</f>
        <v>#DIV/0!</v>
      </c>
      <c r="V5" s="27"/>
      <c r="W5" s="25">
        <f>SUM('Nilai Tahriri'!AH3,'Nilai Syafahi'!T5)</f>
        <v>0</v>
      </c>
      <c r="X5" s="26" t="e">
        <f>AVERAGE(D5:S5,'Nilai Tahriri'!D3:AG3)</f>
        <v>#DIV/0!</v>
      </c>
      <c r="Y5" s="28">
        <f t="array" aca="1" ref="Y5" ca="1">SUM(IF(W5&lt;OFFSET($W$4,0,0,COUNT(W:W),1),1/COUNTIF(OFFSET($W$4,0,0,COUNT(W:W),1),OFFSET($W$4,0,0,COUNT(W:W),1))))+1</f>
        <v>1</v>
      </c>
      <c r="Z5" s="29" t="e">
        <f t="shared" ref="Z5:Z43" si="2">IF(X5&lt;=4.5,"غير منقول",IF(AND(X5&gt;4.5,X5&lt;=5.5),"منقول مؤقت",IF(X5&gt;5.5,"منقول")))</f>
        <v>#DIV/0!</v>
      </c>
    </row>
    <row r="6" spans="1:26" ht="15.6" x14ac:dyDescent="0.3">
      <c r="A6" s="9">
        <f>'Data Siswa'!A4</f>
        <v>3</v>
      </c>
      <c r="B6" s="33" t="str">
        <f>'Data Siswa'!B4</f>
        <v>AHMAD SAFI'I ALMUKTI</v>
      </c>
      <c r="C6" s="9" t="str">
        <f>'Data Siswa'!C4</f>
        <v>251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5">
        <f t="shared" si="0"/>
        <v>0</v>
      </c>
      <c r="U6" s="26" t="e">
        <f t="shared" si="1"/>
        <v>#DIV/0!</v>
      </c>
      <c r="V6" s="27"/>
      <c r="W6" s="25">
        <f>SUM('Nilai Tahriri'!AH4,'Nilai Syafahi'!T6)</f>
        <v>0</v>
      </c>
      <c r="X6" s="26" t="e">
        <f>AVERAGE(D6:S6,'Nilai Tahriri'!D4:AG4)</f>
        <v>#DIV/0!</v>
      </c>
      <c r="Y6" s="28">
        <f t="array" aca="1" ref="Y6" ca="1">SUM(IF(W6&lt;OFFSET($W$4,0,0,COUNT(W:W),1),1/COUNTIF(OFFSET($W$4,0,0,COUNT(W:W),1),OFFSET($W$4,0,0,COUNT(W:W),1))))+1</f>
        <v>1</v>
      </c>
      <c r="Z6" s="29" t="e">
        <f t="shared" si="2"/>
        <v>#DIV/0!</v>
      </c>
    </row>
    <row r="7" spans="1:26" ht="15.6" x14ac:dyDescent="0.3">
      <c r="A7" s="9">
        <f>'Data Siswa'!A5</f>
        <v>4</v>
      </c>
      <c r="B7" s="33" t="str">
        <f>'Data Siswa'!B5</f>
        <v>AHMAD UBAEDILAH</v>
      </c>
      <c r="C7" s="9" t="str">
        <f>'Data Siswa'!C5</f>
        <v>252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5">
        <f t="shared" si="0"/>
        <v>0</v>
      </c>
      <c r="U7" s="26" t="e">
        <f t="shared" si="1"/>
        <v>#DIV/0!</v>
      </c>
      <c r="V7" s="27"/>
      <c r="W7" s="25">
        <f>SUM('Nilai Tahriri'!AH5,'Nilai Syafahi'!T7)</f>
        <v>0</v>
      </c>
      <c r="X7" s="26" t="e">
        <f>AVERAGE(D7:S7,'Nilai Tahriri'!D5:AG5)</f>
        <v>#DIV/0!</v>
      </c>
      <c r="Y7" s="28">
        <f t="array" aca="1" ref="Y7" ca="1">SUM(IF(W7&lt;OFFSET($W$4,0,0,COUNT(W:W),1),1/COUNTIF(OFFSET($W$4,0,0,COUNT(W:W),1),OFFSET($W$4,0,0,COUNT(W:W),1))))+1</f>
        <v>1</v>
      </c>
      <c r="Z7" s="29" t="e">
        <f t="shared" si="2"/>
        <v>#DIV/0!</v>
      </c>
    </row>
    <row r="8" spans="1:26" ht="15.6" x14ac:dyDescent="0.3">
      <c r="A8" s="9">
        <f>'Data Siswa'!A6</f>
        <v>5</v>
      </c>
      <c r="B8" s="33" t="str">
        <f>'Data Siswa'!B6</f>
        <v>AQBILL FATTIH AL ADHA</v>
      </c>
      <c r="C8" s="9" t="str">
        <f>'Data Siswa'!C6</f>
        <v>253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5">
        <f t="shared" si="0"/>
        <v>0</v>
      </c>
      <c r="U8" s="26" t="e">
        <f t="shared" si="1"/>
        <v>#DIV/0!</v>
      </c>
      <c r="V8" s="27"/>
      <c r="W8" s="25">
        <f>SUM('Nilai Tahriri'!AH6,'Nilai Syafahi'!T8)</f>
        <v>0</v>
      </c>
      <c r="X8" s="26" t="e">
        <f>AVERAGE(D8:S8,'Nilai Tahriri'!D6:AG6)</f>
        <v>#DIV/0!</v>
      </c>
      <c r="Y8" s="28">
        <f t="array" aca="1" ref="Y8" ca="1">SUM(IF(W8&lt;OFFSET($W$4,0,0,COUNT(W:W),1),1/COUNTIF(OFFSET($W$4,0,0,COUNT(W:W),1),OFFSET($W$4,0,0,COUNT(W:W),1))))+1</f>
        <v>1</v>
      </c>
      <c r="Z8" s="29" t="e">
        <f t="shared" si="2"/>
        <v>#DIV/0!</v>
      </c>
    </row>
    <row r="9" spans="1:26" ht="15.6" x14ac:dyDescent="0.3">
      <c r="A9" s="9">
        <f>'Data Siswa'!A7</f>
        <v>6</v>
      </c>
      <c r="B9" s="33" t="str">
        <f>'Data Siswa'!B7</f>
        <v>ARI REDZEKHY SYAPUTRA</v>
      </c>
      <c r="C9" s="9" t="str">
        <f>'Data Siswa'!C7</f>
        <v>254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5">
        <f t="shared" si="0"/>
        <v>0</v>
      </c>
      <c r="U9" s="26" t="e">
        <f t="shared" si="1"/>
        <v>#DIV/0!</v>
      </c>
      <c r="V9" s="27"/>
      <c r="W9" s="25">
        <f>SUM('Nilai Tahriri'!AH7,'Nilai Syafahi'!T9)</f>
        <v>0</v>
      </c>
      <c r="X9" s="26" t="e">
        <f>AVERAGE(D9:S9,'Nilai Tahriri'!D7:AG7)</f>
        <v>#DIV/0!</v>
      </c>
      <c r="Y9" s="28">
        <f t="array" aca="1" ref="Y9" ca="1">SUM(IF(W9&lt;OFFSET($W$4,0,0,COUNT(W:W),1),1/COUNTIF(OFFSET($W$4,0,0,COUNT(W:W),1),OFFSET($W$4,0,0,COUNT(W:W),1))))+1</f>
        <v>1</v>
      </c>
      <c r="Z9" s="29" t="e">
        <f t="shared" si="2"/>
        <v>#DIV/0!</v>
      </c>
    </row>
    <row r="10" spans="1:26" ht="15.6" x14ac:dyDescent="0.3">
      <c r="A10" s="9">
        <f>'Data Siswa'!A8</f>
        <v>7</v>
      </c>
      <c r="B10" s="33" t="str">
        <f>'Data Siswa'!B8</f>
        <v>AZRILHAMDI KAUSAR AVICENNA</v>
      </c>
      <c r="C10" s="9" t="str">
        <f>'Data Siswa'!C8</f>
        <v>255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5">
        <f t="shared" si="0"/>
        <v>0</v>
      </c>
      <c r="U10" s="26" t="e">
        <f t="shared" si="1"/>
        <v>#DIV/0!</v>
      </c>
      <c r="V10" s="27"/>
      <c r="W10" s="25">
        <f>SUM('Nilai Tahriri'!AH8,'Nilai Syafahi'!T10)</f>
        <v>0</v>
      </c>
      <c r="X10" s="26" t="e">
        <f>AVERAGE(D10:S10,'Nilai Tahriri'!D8:AG8)</f>
        <v>#DIV/0!</v>
      </c>
      <c r="Y10" s="28">
        <f t="array" aca="1" ref="Y10" ca="1">SUM(IF(W10&lt;OFFSET($W$4,0,0,COUNT(W:W),1),1/COUNTIF(OFFSET($W$4,0,0,COUNT(W:W),1),OFFSET($W$4,0,0,COUNT(W:W),1))))+1</f>
        <v>1</v>
      </c>
      <c r="Z10" s="29" t="e">
        <f t="shared" si="2"/>
        <v>#DIV/0!</v>
      </c>
    </row>
    <row r="11" spans="1:26" ht="15.6" x14ac:dyDescent="0.3">
      <c r="A11" s="9">
        <f>'Data Siswa'!A9</f>
        <v>8</v>
      </c>
      <c r="B11" s="33" t="str">
        <f>'Data Siswa'!B9</f>
        <v>BANYU HUSODO AJI RUDITO</v>
      </c>
      <c r="C11" s="9" t="str">
        <f>'Data Siswa'!C9</f>
        <v>256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5">
        <f t="shared" si="0"/>
        <v>0</v>
      </c>
      <c r="U11" s="26" t="e">
        <f t="shared" si="1"/>
        <v>#DIV/0!</v>
      </c>
      <c r="V11" s="27"/>
      <c r="W11" s="25">
        <f>SUM('Nilai Tahriri'!AH9,'Nilai Syafahi'!T11)</f>
        <v>0</v>
      </c>
      <c r="X11" s="26" t="e">
        <f>AVERAGE(D11:S11,'Nilai Tahriri'!D9:AG9)</f>
        <v>#DIV/0!</v>
      </c>
      <c r="Y11" s="28">
        <f t="array" aca="1" ref="Y11" ca="1">SUM(IF(W11&lt;OFFSET($W$4,0,0,COUNT(W:W),1),1/COUNTIF(OFFSET($W$4,0,0,COUNT(W:W),1),OFFSET($W$4,0,0,COUNT(W:W),1))))+1</f>
        <v>1</v>
      </c>
      <c r="Z11" s="29" t="e">
        <f t="shared" si="2"/>
        <v>#DIV/0!</v>
      </c>
    </row>
    <row r="12" spans="1:26" ht="15.6" x14ac:dyDescent="0.3">
      <c r="A12" s="9">
        <f>'Data Siswa'!A10</f>
        <v>9</v>
      </c>
      <c r="B12" s="33" t="str">
        <f>'Data Siswa'!B10</f>
        <v>DWIKA FAIRUZ AL GHIFFARI</v>
      </c>
      <c r="C12" s="9" t="str">
        <f>'Data Siswa'!C10</f>
        <v>257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5">
        <f t="shared" si="0"/>
        <v>0</v>
      </c>
      <c r="U12" s="26" t="e">
        <f t="shared" si="1"/>
        <v>#DIV/0!</v>
      </c>
      <c r="V12" s="27"/>
      <c r="W12" s="25">
        <f>SUM('Nilai Tahriri'!AH10,'Nilai Syafahi'!T12)</f>
        <v>0</v>
      </c>
      <c r="X12" s="26" t="e">
        <f>AVERAGE(D12:S12,'Nilai Tahriri'!D10:AG10)</f>
        <v>#DIV/0!</v>
      </c>
      <c r="Y12" s="28">
        <f t="array" aca="1" ref="Y12" ca="1">SUM(IF(W12&lt;OFFSET($W$4,0,0,COUNT(W:W),1),1/COUNTIF(OFFSET($W$4,0,0,COUNT(W:W),1),OFFSET($W$4,0,0,COUNT(W:W),1))))+1</f>
        <v>1</v>
      </c>
      <c r="Z12" s="29" t="e">
        <f t="shared" si="2"/>
        <v>#DIV/0!</v>
      </c>
    </row>
    <row r="13" spans="1:26" ht="15.6" x14ac:dyDescent="0.3">
      <c r="A13" s="9">
        <f>'Data Siswa'!A11</f>
        <v>10</v>
      </c>
      <c r="B13" s="33" t="str">
        <f>'Data Siswa'!B11</f>
        <v>FATA RAJA ASROF</v>
      </c>
      <c r="C13" s="9" t="str">
        <f>'Data Siswa'!C11</f>
        <v>258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5">
        <f t="shared" si="0"/>
        <v>0</v>
      </c>
      <c r="U13" s="26" t="e">
        <f t="shared" si="1"/>
        <v>#DIV/0!</v>
      </c>
      <c r="V13" s="27"/>
      <c r="W13" s="25">
        <f>SUM('Nilai Tahriri'!AH11,'Nilai Syafahi'!T13)</f>
        <v>0</v>
      </c>
      <c r="X13" s="26" t="e">
        <f>AVERAGE(D13:S13,'Nilai Tahriri'!D11:AG11)</f>
        <v>#DIV/0!</v>
      </c>
      <c r="Y13" s="28">
        <f t="array" aca="1" ref="Y13" ca="1">SUM(IF(W13&lt;OFFSET($W$4,0,0,COUNT(W:W),1),1/COUNTIF(OFFSET($W$4,0,0,COUNT(W:W),1),OFFSET($W$4,0,0,COUNT(W:W),1))))+1</f>
        <v>1</v>
      </c>
      <c r="Z13" s="29" t="e">
        <f t="shared" si="2"/>
        <v>#DIV/0!</v>
      </c>
    </row>
    <row r="14" spans="1:26" ht="15.6" x14ac:dyDescent="0.3">
      <c r="A14" s="9">
        <f>'Data Siswa'!A12</f>
        <v>11</v>
      </c>
      <c r="B14" s="33" t="str">
        <f>'Data Siswa'!B12</f>
        <v>HARIZQY SHOBIRIN HAMID</v>
      </c>
      <c r="C14" s="9" t="str">
        <f>'Data Siswa'!C12</f>
        <v>259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5">
        <f t="shared" si="0"/>
        <v>0</v>
      </c>
      <c r="U14" s="26" t="e">
        <f t="shared" si="1"/>
        <v>#DIV/0!</v>
      </c>
      <c r="V14" s="27"/>
      <c r="W14" s="25">
        <f>SUM('Nilai Tahriri'!AH12,'Nilai Syafahi'!T14)</f>
        <v>0</v>
      </c>
      <c r="X14" s="26" t="e">
        <f>AVERAGE(D14:S14,'Nilai Tahriri'!D12:AG12)</f>
        <v>#DIV/0!</v>
      </c>
      <c r="Y14" s="28">
        <f t="array" aca="1" ref="Y14" ca="1">SUM(IF(W14&lt;OFFSET($W$4,0,0,COUNT(W:W),1),1/COUNTIF(OFFSET($W$4,0,0,COUNT(W:W),1),OFFSET($W$4,0,0,COUNT(W:W),1))))+1</f>
        <v>1</v>
      </c>
      <c r="Z14" s="29" t="e">
        <f t="shared" si="2"/>
        <v>#DIV/0!</v>
      </c>
    </row>
    <row r="15" spans="1:26" ht="15.6" x14ac:dyDescent="0.3">
      <c r="A15" s="9">
        <f>'Data Siswa'!A13</f>
        <v>12</v>
      </c>
      <c r="B15" s="33" t="str">
        <f>'Data Siswa'!B13</f>
        <v>KHOIRUL AL FARUQ ISMAIL</v>
      </c>
      <c r="C15" s="9" t="str">
        <f>'Data Siswa'!C13</f>
        <v>260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5">
        <f t="shared" si="0"/>
        <v>0</v>
      </c>
      <c r="U15" s="26" t="e">
        <f t="shared" si="1"/>
        <v>#DIV/0!</v>
      </c>
      <c r="V15" s="27"/>
      <c r="W15" s="25">
        <f>SUM('Nilai Tahriri'!AH13,'Nilai Syafahi'!T15)</f>
        <v>0</v>
      </c>
      <c r="X15" s="26" t="e">
        <f>AVERAGE(D15:S15,'Nilai Tahriri'!D13:AG13)</f>
        <v>#DIV/0!</v>
      </c>
      <c r="Y15" s="28">
        <f t="array" aca="1" ref="Y15" ca="1">SUM(IF(W15&lt;OFFSET($W$4,0,0,COUNT(W:W),1),1/COUNTIF(OFFSET($W$4,0,0,COUNT(W:W),1),OFFSET($W$4,0,0,COUNT(W:W),1))))+1</f>
        <v>1</v>
      </c>
      <c r="Z15" s="29" t="e">
        <f t="shared" si="2"/>
        <v>#DIV/0!</v>
      </c>
    </row>
    <row r="16" spans="1:26" ht="15.6" x14ac:dyDescent="0.3">
      <c r="A16" s="9">
        <f>'Data Siswa'!A14</f>
        <v>13</v>
      </c>
      <c r="B16" s="33" t="str">
        <f>'Data Siswa'!B14</f>
        <v>MUHAMAD HAIKAL RAMADHAN</v>
      </c>
      <c r="C16" s="9" t="str">
        <f>'Data Siswa'!C14</f>
        <v>261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1</v>
      </c>
      <c r="Z16" s="29" t="e">
        <f t="shared" si="2"/>
        <v>#DIV/0!</v>
      </c>
    </row>
    <row r="17" spans="1:26" ht="15.6" x14ac:dyDescent="0.3">
      <c r="A17" s="9">
        <f>'Data Siswa'!A15</f>
        <v>14</v>
      </c>
      <c r="B17" s="33" t="str">
        <f>'Data Siswa'!B15</f>
        <v>MUHAMAD ROFFI SHOFAUL WARIS</v>
      </c>
      <c r="C17" s="9" t="str">
        <f>'Data Siswa'!C15</f>
        <v>262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5">
        <f t="shared" si="0"/>
        <v>0</v>
      </c>
      <c r="U17" s="26" t="e">
        <f t="shared" si="1"/>
        <v>#DIV/0!</v>
      </c>
      <c r="V17" s="27"/>
      <c r="W17" s="25">
        <f>SUM('Nilai Tahriri'!AH15,'Nilai Syafahi'!T17)</f>
        <v>0</v>
      </c>
      <c r="X17" s="26" t="e">
        <f>AVERAGE(D17:S17,'Nilai Tahriri'!D15:AG15)</f>
        <v>#DIV/0!</v>
      </c>
      <c r="Y17" s="28">
        <f t="array" aca="1" ref="Y17" ca="1">SUM(IF(W17&lt;OFFSET($W$4,0,0,COUNT(W:W),1),1/COUNTIF(OFFSET($W$4,0,0,COUNT(W:W),1),OFFSET($W$4,0,0,COUNT(W:W),1))))+1</f>
        <v>1</v>
      </c>
      <c r="Z17" s="29" t="e">
        <f t="shared" si="2"/>
        <v>#DIV/0!</v>
      </c>
    </row>
    <row r="18" spans="1:26" ht="15.6" x14ac:dyDescent="0.3">
      <c r="A18" s="9">
        <f>'Data Siswa'!A16</f>
        <v>15</v>
      </c>
      <c r="B18" s="33" t="str">
        <f>'Data Siswa'!B16</f>
        <v>MUHAMMAD FADLAN</v>
      </c>
      <c r="C18" s="9" t="str">
        <f>'Data Siswa'!C16</f>
        <v>263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>
        <f t="shared" si="0"/>
        <v>0</v>
      </c>
      <c r="U18" s="26" t="e">
        <f t="shared" si="1"/>
        <v>#DIV/0!</v>
      </c>
      <c r="V18" s="27"/>
      <c r="W18" s="25">
        <f>SUM('Nilai Tahriri'!AH16,'Nilai Syafahi'!T18)</f>
        <v>0</v>
      </c>
      <c r="X18" s="26" t="e">
        <f>AVERAGE(D18:S18,'Nilai Tahriri'!D16:AG16)</f>
        <v>#DIV/0!</v>
      </c>
      <c r="Y18" s="28">
        <f t="array" aca="1" ref="Y18" ca="1">SUM(IF(W18&lt;OFFSET($W$4,0,0,COUNT(W:W),1),1/COUNTIF(OFFSET($W$4,0,0,COUNT(W:W),1),OFFSET($W$4,0,0,COUNT(W:W),1))))+1</f>
        <v>1</v>
      </c>
      <c r="Z18" s="29" t="e">
        <f t="shared" si="2"/>
        <v>#DIV/0!</v>
      </c>
    </row>
    <row r="19" spans="1:26" ht="15.6" x14ac:dyDescent="0.3">
      <c r="A19" s="9">
        <f>'Data Siswa'!A17</f>
        <v>16</v>
      </c>
      <c r="B19" s="33" t="str">
        <f>'Data Siswa'!B17</f>
        <v>MUHAMMAD HERLI FIRNANDES</v>
      </c>
      <c r="C19" s="9" t="str">
        <f>'Data Siswa'!C17</f>
        <v>264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5">
        <f t="shared" si="0"/>
        <v>0</v>
      </c>
      <c r="U19" s="26" t="e">
        <f t="shared" si="1"/>
        <v>#DIV/0!</v>
      </c>
      <c r="V19" s="27"/>
      <c r="W19" s="25">
        <f>SUM('Nilai Tahriri'!AH17,'Nilai Syafahi'!T19)</f>
        <v>0</v>
      </c>
      <c r="X19" s="26" t="e">
        <f>AVERAGE(D19:S19,'Nilai Tahriri'!D17:AG17)</f>
        <v>#DIV/0!</v>
      </c>
      <c r="Y19" s="28">
        <f t="array" aca="1" ref="Y19" ca="1">SUM(IF(W19&lt;OFFSET($W$4,0,0,COUNT(W:W),1),1/COUNTIF(OFFSET($W$4,0,0,COUNT(W:W),1),OFFSET($W$4,0,0,COUNT(W:W),1))))+1</f>
        <v>1</v>
      </c>
      <c r="Z19" s="29" t="e">
        <f t="shared" si="2"/>
        <v>#DIV/0!</v>
      </c>
    </row>
    <row r="20" spans="1:26" ht="15.6" x14ac:dyDescent="0.3">
      <c r="A20" s="9">
        <f>'Data Siswa'!A18</f>
        <v>17</v>
      </c>
      <c r="B20" s="33" t="str">
        <f>'Data Siswa'!B18</f>
        <v>RADITYA AHNAF ALKIANDRA</v>
      </c>
      <c r="C20" s="9" t="str">
        <f>'Data Siswa'!C18</f>
        <v>265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5">
        <f t="shared" si="0"/>
        <v>0</v>
      </c>
      <c r="U20" s="26" t="e">
        <f t="shared" si="1"/>
        <v>#DIV/0!</v>
      </c>
      <c r="V20" s="27"/>
      <c r="W20" s="25">
        <f>SUM('Nilai Tahriri'!AH18,'Nilai Syafahi'!T20)</f>
        <v>0</v>
      </c>
      <c r="X20" s="26" t="e">
        <f>AVERAGE(D20:S20,'Nilai Tahriri'!D18:AG18)</f>
        <v>#DIV/0!</v>
      </c>
      <c r="Y20" s="28">
        <f t="array" aca="1" ref="Y20" ca="1">SUM(IF(W20&lt;OFFSET($W$4,0,0,COUNT(W:W),1),1/COUNTIF(OFFSET($W$4,0,0,COUNT(W:W),1),OFFSET($W$4,0,0,COUNT(W:W),1))))+1</f>
        <v>1</v>
      </c>
      <c r="Z20" s="29" t="e">
        <f t="shared" si="2"/>
        <v>#DIV/0!</v>
      </c>
    </row>
    <row r="21" spans="1:26" ht="15.6" x14ac:dyDescent="0.3">
      <c r="A21" s="9">
        <f>'Data Siswa'!A19</f>
        <v>18</v>
      </c>
      <c r="B21" s="33" t="str">
        <f>'Data Siswa'!B19</f>
        <v>RAFIF ALMER GHANI</v>
      </c>
      <c r="C21" s="9" t="str">
        <f>'Data Siswa'!C19</f>
        <v>266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5">
        <f t="shared" si="0"/>
        <v>0</v>
      </c>
      <c r="U21" s="26" t="e">
        <f t="shared" si="1"/>
        <v>#DIV/0!</v>
      </c>
      <c r="V21" s="27"/>
      <c r="W21" s="25">
        <f>SUM('Nilai Tahriri'!AH19,'Nilai Syafahi'!T21)</f>
        <v>0</v>
      </c>
      <c r="X21" s="26" t="e">
        <f>AVERAGE(D21:S21,'Nilai Tahriri'!D19:AG19)</f>
        <v>#DIV/0!</v>
      </c>
      <c r="Y21" s="28">
        <f t="array" aca="1" ref="Y21" ca="1">SUM(IF(W21&lt;OFFSET($W$4,0,0,COUNT(W:W),1),1/COUNTIF(OFFSET($W$4,0,0,COUNT(W:W),1),OFFSET($W$4,0,0,COUNT(W:W),1))))+1</f>
        <v>1</v>
      </c>
      <c r="Z21" s="29" t="e">
        <f t="shared" si="2"/>
        <v>#DIV/0!</v>
      </c>
    </row>
    <row r="22" spans="1:26" ht="15.6" x14ac:dyDescent="0.3">
      <c r="A22" s="9">
        <f>'Data Siswa'!A20</f>
        <v>19</v>
      </c>
      <c r="B22" s="33" t="str">
        <f>'Data Siswa'!B20</f>
        <v>RIZIEQ NUR FADHILAH</v>
      </c>
      <c r="C22" s="9" t="str">
        <f>'Data Siswa'!C20</f>
        <v>267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5">
        <f t="shared" si="0"/>
        <v>0</v>
      </c>
      <c r="U22" s="26" t="e">
        <f t="shared" si="1"/>
        <v>#DIV/0!</v>
      </c>
      <c r="V22" s="27"/>
      <c r="W22" s="25">
        <f>SUM('Nilai Tahriri'!AH20,'Nilai Syafahi'!T22)</f>
        <v>0</v>
      </c>
      <c r="X22" s="26" t="e">
        <f>AVERAGE(D22:S22,'Nilai Tahriri'!D20:AG20)</f>
        <v>#DIV/0!</v>
      </c>
      <c r="Y22" s="28">
        <f t="array" aca="1" ref="Y22" ca="1">SUM(IF(W22&lt;OFFSET($W$4,0,0,COUNT(W:W),1),1/COUNTIF(OFFSET($W$4,0,0,COUNT(W:W),1),OFFSET($W$4,0,0,COUNT(W:W),1))))+1</f>
        <v>1</v>
      </c>
      <c r="Z22" s="29" t="e">
        <f t="shared" si="2"/>
        <v>#DIV/0!</v>
      </c>
    </row>
    <row r="23" spans="1:26" ht="15.6" x14ac:dyDescent="0.3">
      <c r="A23" s="9">
        <f>'Data Siswa'!A21</f>
        <v>20</v>
      </c>
      <c r="B23" s="33" t="str">
        <f>'Data Siswa'!B21</f>
        <v>SHEEHAN FAVIAN ASFAR</v>
      </c>
      <c r="C23" s="9" t="str">
        <f>'Data Siswa'!C21</f>
        <v>268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5">
        <f t="shared" si="0"/>
        <v>0</v>
      </c>
      <c r="U23" s="26" t="e">
        <f t="shared" si="1"/>
        <v>#DIV/0!</v>
      </c>
      <c r="V23" s="27"/>
      <c r="W23" s="25">
        <f>SUM('Nilai Tahriri'!AH21,'Nilai Syafahi'!T23)</f>
        <v>0</v>
      </c>
      <c r="X23" s="26" t="e">
        <f>AVERAGE(D23:S23,'Nilai Tahriri'!D21:AG21)</f>
        <v>#DIV/0!</v>
      </c>
      <c r="Y23" s="28">
        <f t="array" aca="1" ref="Y23" ca="1">SUM(IF(W23&lt;OFFSET($W$4,0,0,COUNT(W:W),1),1/COUNTIF(OFFSET($W$4,0,0,COUNT(W:W),1),OFFSET($W$4,0,0,COUNT(W:W),1))))+1</f>
        <v>1</v>
      </c>
      <c r="Z23" s="29" t="e">
        <f t="shared" si="2"/>
        <v>#DIV/0!</v>
      </c>
    </row>
    <row r="24" spans="1:26" ht="15.6" x14ac:dyDescent="0.3">
      <c r="A24" s="9">
        <f>'Data Siswa'!A22</f>
        <v>21</v>
      </c>
      <c r="B24" s="33" t="str">
        <f>'Data Siswa'!B22</f>
        <v>TAUFIK RAMADHANI</v>
      </c>
      <c r="C24" s="9" t="str">
        <f>'Data Siswa'!C22</f>
        <v>269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5">
        <f t="shared" si="0"/>
        <v>0</v>
      </c>
      <c r="U24" s="26" t="e">
        <f t="shared" si="1"/>
        <v>#DIV/0!</v>
      </c>
      <c r="V24" s="27"/>
      <c r="W24" s="25">
        <f>SUM('Nilai Tahriri'!AH22,'Nilai Syafahi'!T24)</f>
        <v>0</v>
      </c>
      <c r="X24" s="26" t="e">
        <f>AVERAGE(D24:S24,'Nilai Tahriri'!D22:AG22)</f>
        <v>#DIV/0!</v>
      </c>
      <c r="Y24" s="28">
        <f t="array" aca="1" ref="Y24" ca="1">SUM(IF(W24&lt;OFFSET($W$4,0,0,COUNT(W:W),1),1/COUNTIF(OFFSET($W$4,0,0,COUNT(W:W),1),OFFSET($W$4,0,0,COUNT(W:W),1))))+1</f>
        <v>1</v>
      </c>
      <c r="Z24" s="29" t="e">
        <f t="shared" si="2"/>
        <v>#DIV/0!</v>
      </c>
    </row>
    <row r="25" spans="1:26" ht="15.6" x14ac:dyDescent="0.3">
      <c r="A25" s="9">
        <f>'Data Siswa'!A23</f>
        <v>22</v>
      </c>
      <c r="B25" s="33" t="str">
        <f>'Data Siswa'!B23</f>
        <v>YUSUF ISKANDAR</v>
      </c>
      <c r="C25" s="9" t="str">
        <f>'Data Siswa'!C23</f>
        <v>270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5">
        <f t="shared" si="0"/>
        <v>0</v>
      </c>
      <c r="U25" s="26" t="e">
        <f t="shared" si="1"/>
        <v>#DIV/0!</v>
      </c>
      <c r="V25" s="27"/>
      <c r="W25" s="25">
        <f>SUM('Nilai Tahriri'!AH23,'Nilai Syafahi'!T25)</f>
        <v>0</v>
      </c>
      <c r="X25" s="26" t="e">
        <f>AVERAGE(D25:S25,'Nilai Tahriri'!D23:AG23)</f>
        <v>#DIV/0!</v>
      </c>
      <c r="Y25" s="28">
        <f t="array" aca="1" ref="Y25" ca="1">SUM(IF(W25&lt;OFFSET($W$4,0,0,COUNT(W:W),1),1/COUNTIF(OFFSET($W$4,0,0,COUNT(W:W),1),OFFSET($W$4,0,0,COUNT(W:W),1))))+1</f>
        <v>1</v>
      </c>
      <c r="Z25" s="29" t="e">
        <f t="shared" si="2"/>
        <v>#DIV/0!</v>
      </c>
    </row>
    <row r="26" spans="1:26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5">
        <f t="shared" si="0"/>
        <v>0</v>
      </c>
      <c r="U26" s="26" t="e">
        <f t="shared" si="1"/>
        <v>#DIV/0!</v>
      </c>
      <c r="V26" s="27"/>
      <c r="W26" s="25">
        <f>SUM('Nilai Tahriri'!AH24,'Nilai Syafahi'!T26)</f>
        <v>0</v>
      </c>
      <c r="X26" s="26" t="e">
        <f>AVERAGE(D26:S26,'Nilai Tahriri'!D24:AG24)</f>
        <v>#DIV/0!</v>
      </c>
      <c r="Y26" s="28">
        <f t="array" aca="1" ref="Y26" ca="1">SUM(IF(W26&lt;OFFSET($W$4,0,0,COUNT(W:W),1),1/COUNTIF(OFFSET($W$4,0,0,COUNT(W:W),1),OFFSET($W$4,0,0,COUNT(W:W),1))))+1</f>
        <v>1</v>
      </c>
      <c r="Z26" s="29" t="e">
        <f t="shared" si="2"/>
        <v>#DIV/0!</v>
      </c>
    </row>
    <row r="27" spans="1:26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5">
        <f t="shared" si="0"/>
        <v>0</v>
      </c>
      <c r="U27" s="26" t="e">
        <f t="shared" si="1"/>
        <v>#DIV/0!</v>
      </c>
      <c r="V27" s="27"/>
      <c r="W27" s="25">
        <f>SUM('Nilai Tahriri'!AH25,'Nilai Syafahi'!T27)</f>
        <v>0</v>
      </c>
      <c r="X27" s="26" t="e">
        <f>AVERAGE(D27:S27,'Nilai Tahriri'!D25:AG25)</f>
        <v>#DIV/0!</v>
      </c>
      <c r="Y27" s="28">
        <f t="array" aca="1" ref="Y27" ca="1">SUM(IF(W27&lt;OFFSET($W$4,0,0,COUNT(W:W),1),1/COUNTIF(OFFSET($W$4,0,0,COUNT(W:W),1),OFFSET($W$4,0,0,COUNT(W:W),1))))+1</f>
        <v>1</v>
      </c>
      <c r="Z27" s="29" t="e">
        <f t="shared" si="2"/>
        <v>#DIV/0!</v>
      </c>
    </row>
    <row r="28" spans="1:26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5">
        <f t="shared" si="0"/>
        <v>0</v>
      </c>
      <c r="U28" s="26" t="e">
        <f t="shared" si="1"/>
        <v>#DIV/0!</v>
      </c>
      <c r="V28" s="27"/>
      <c r="W28" s="25">
        <f>SUM('Nilai Tahriri'!AH26,'Nilai Syafahi'!T28)</f>
        <v>0</v>
      </c>
      <c r="X28" s="26" t="e">
        <f>AVERAGE(D28:S28,'Nilai Tahriri'!D26:AG26)</f>
        <v>#DIV/0!</v>
      </c>
      <c r="Y28" s="28">
        <f t="array" aca="1" ref="Y28" ca="1">SUM(IF(W28&lt;OFFSET($W$4,0,0,COUNT(W:W),1),1/COUNTIF(OFFSET($W$4,0,0,COUNT(W:W),1),OFFSET($W$4,0,0,COUNT(W:W),1))))+1</f>
        <v>1</v>
      </c>
      <c r="Z28" s="29" t="e">
        <f t="shared" si="2"/>
        <v>#DIV/0!</v>
      </c>
    </row>
    <row r="29" spans="1:26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1</v>
      </c>
      <c r="Z29" s="29" t="e">
        <f t="shared" si="2"/>
        <v>#DIV/0!</v>
      </c>
    </row>
    <row r="30" spans="1:26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1</v>
      </c>
      <c r="Z30" s="29" t="e">
        <f t="shared" si="2"/>
        <v>#DIV/0!</v>
      </c>
    </row>
    <row r="31" spans="1:26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1</v>
      </c>
      <c r="Z31" s="29" t="e">
        <f t="shared" si="2"/>
        <v>#DIV/0!</v>
      </c>
    </row>
    <row r="32" spans="1:26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1</v>
      </c>
      <c r="Z32" s="29" t="e">
        <f t="shared" si="2"/>
        <v>#DIV/0!</v>
      </c>
    </row>
    <row r="33" spans="1:26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1</v>
      </c>
      <c r="Z33" s="29" t="e">
        <f t="shared" si="2"/>
        <v>#DIV/0!</v>
      </c>
    </row>
    <row r="34" spans="1:26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1</v>
      </c>
      <c r="Z34" s="29" t="e">
        <f t="shared" si="2"/>
        <v>#DIV/0!</v>
      </c>
    </row>
    <row r="35" spans="1:26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1</v>
      </c>
      <c r="Z35" s="29" t="e">
        <f t="shared" si="2"/>
        <v>#DIV/0!</v>
      </c>
    </row>
    <row r="36" spans="1:26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1</v>
      </c>
      <c r="Z36" s="29" t="e">
        <f t="shared" si="2"/>
        <v>#DIV/0!</v>
      </c>
    </row>
    <row r="37" spans="1:26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1</v>
      </c>
      <c r="Z37" s="29" t="e">
        <f t="shared" si="2"/>
        <v>#DIV/0!</v>
      </c>
    </row>
    <row r="38" spans="1:26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1</v>
      </c>
      <c r="Z38" s="29" t="e">
        <f t="shared" si="2"/>
        <v>#DIV/0!</v>
      </c>
    </row>
    <row r="39" spans="1:26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1</v>
      </c>
      <c r="Z39" s="29" t="e">
        <f t="shared" si="2"/>
        <v>#DIV/0!</v>
      </c>
    </row>
    <row r="40" spans="1:26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1</v>
      </c>
      <c r="Z40" s="29" t="e">
        <f t="shared" si="2"/>
        <v>#DIV/0!</v>
      </c>
    </row>
    <row r="41" spans="1:26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1</v>
      </c>
      <c r="Z41" s="29" t="e">
        <f t="shared" si="2"/>
        <v>#DIV/0!</v>
      </c>
    </row>
    <row r="42" spans="1:26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1</v>
      </c>
      <c r="Z42" s="29" t="e">
        <f t="shared" si="2"/>
        <v>#DIV/0!</v>
      </c>
    </row>
    <row r="43" spans="1:26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1</v>
      </c>
      <c r="Z43" s="29" t="e">
        <f t="shared" si="2"/>
        <v>#DIV/0!</v>
      </c>
    </row>
    <row r="44" spans="1:26" x14ac:dyDescent="0.3">
      <c r="U44"/>
      <c r="Z44"/>
    </row>
  </sheetData>
  <sheetProtection algorithmName="SHA-512" hashValue="62S/tlQTR7c444xaLvJTxxFa6eqUdF8jh79v68FpNkJbNeBAqzapz6hVK1z+9PgKtUfIvremwCIP9CUGQ5ErOA==" saltValue="ueeIAnw0Zd3/7fMopHp3uw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10" max="10" width="39.44140625" customWidth="1"/>
  </cols>
  <sheetData>
    <row r="1" spans="1:10" x14ac:dyDescent="0.3">
      <c r="A1" s="173" t="s">
        <v>173</v>
      </c>
      <c r="B1" s="173"/>
      <c r="C1" s="173"/>
      <c r="D1" s="172" t="s">
        <v>88</v>
      </c>
      <c r="E1" s="172"/>
      <c r="F1" s="172"/>
      <c r="G1" s="172"/>
      <c r="H1" s="172"/>
      <c r="I1" s="172"/>
      <c r="J1" s="31"/>
    </row>
    <row r="2" spans="1:10" ht="14.55" customHeight="1" x14ac:dyDescent="0.3">
      <c r="A2" s="171" t="s">
        <v>73</v>
      </c>
      <c r="B2" s="161" t="s">
        <v>53</v>
      </c>
      <c r="C2" s="171" t="s">
        <v>52</v>
      </c>
      <c r="D2" s="175" t="s">
        <v>29</v>
      </c>
      <c r="E2" s="175"/>
      <c r="F2" s="175"/>
      <c r="G2" s="174" t="s">
        <v>81</v>
      </c>
      <c r="H2" s="174"/>
      <c r="I2" s="174"/>
      <c r="J2" s="29" t="s">
        <v>175</v>
      </c>
    </row>
    <row r="3" spans="1:10" ht="53.1" customHeight="1" x14ac:dyDescent="0.3">
      <c r="A3" s="171"/>
      <c r="B3" s="161"/>
      <c r="C3" s="171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6" x14ac:dyDescent="0.3">
      <c r="A4" s="9">
        <f>'Data Siswa'!A2</f>
        <v>1</v>
      </c>
      <c r="B4" s="33" t="str">
        <f>'Data Siswa'!B2</f>
        <v>ABDUL HADI RIZKI</v>
      </c>
      <c r="C4" s="9" t="str">
        <f>'Data Siswa'!C2</f>
        <v>249</v>
      </c>
      <c r="D4" s="34"/>
      <c r="E4" s="34"/>
      <c r="F4" s="34"/>
      <c r="G4" s="34"/>
      <c r="H4" s="34"/>
      <c r="I4" s="34"/>
      <c r="J4" s="10" t="s">
        <v>94</v>
      </c>
    </row>
    <row r="5" spans="1:10" ht="15.6" x14ac:dyDescent="0.3">
      <c r="A5" s="9">
        <f>'Data Siswa'!A3</f>
        <v>2</v>
      </c>
      <c r="B5" s="36" t="str">
        <f>'Data Siswa'!B3</f>
        <v>AHMAD ALI AL - MUZAKKY</v>
      </c>
      <c r="C5" s="9" t="str">
        <f>'Data Siswa'!C3</f>
        <v>250</v>
      </c>
      <c r="D5" s="34"/>
      <c r="E5" s="34"/>
      <c r="F5" s="34"/>
      <c r="G5" s="34"/>
      <c r="H5" s="34"/>
      <c r="I5" s="34"/>
      <c r="J5" s="10" t="s">
        <v>94</v>
      </c>
    </row>
    <row r="6" spans="1:10" ht="15.6" x14ac:dyDescent="0.3">
      <c r="A6" s="9">
        <f>'Data Siswa'!A4</f>
        <v>3</v>
      </c>
      <c r="B6" s="33" t="str">
        <f>'Data Siswa'!B4</f>
        <v>AHMAD SAFI'I ALMUKTI</v>
      </c>
      <c r="C6" s="9" t="str">
        <f>'Data Siswa'!C4</f>
        <v>251</v>
      </c>
      <c r="D6" s="34"/>
      <c r="E6" s="34"/>
      <c r="F6" s="34"/>
      <c r="G6" s="34"/>
      <c r="H6" s="34"/>
      <c r="I6" s="34"/>
      <c r="J6" s="10" t="s">
        <v>94</v>
      </c>
    </row>
    <row r="7" spans="1:10" ht="15.6" x14ac:dyDescent="0.3">
      <c r="A7" s="9">
        <f>'Data Siswa'!A5</f>
        <v>4</v>
      </c>
      <c r="B7" s="33" t="str">
        <f>'Data Siswa'!B5</f>
        <v>AHMAD UBAEDILAH</v>
      </c>
      <c r="C7" s="9" t="str">
        <f>'Data Siswa'!C5</f>
        <v>252</v>
      </c>
      <c r="D7" s="34"/>
      <c r="E7" s="34"/>
      <c r="F7" s="34"/>
      <c r="G7" s="34"/>
      <c r="H7" s="34"/>
      <c r="I7" s="34"/>
      <c r="J7" s="10" t="s">
        <v>94</v>
      </c>
    </row>
    <row r="8" spans="1:10" ht="15.6" x14ac:dyDescent="0.3">
      <c r="A8" s="9">
        <f>'Data Siswa'!A6</f>
        <v>5</v>
      </c>
      <c r="B8" s="33" t="str">
        <f>'Data Siswa'!B6</f>
        <v>AQBILL FATTIH AL ADHA</v>
      </c>
      <c r="C8" s="9" t="str">
        <f>'Data Siswa'!C6</f>
        <v>253</v>
      </c>
      <c r="D8" s="34"/>
      <c r="E8" s="34"/>
      <c r="F8" s="34"/>
      <c r="G8" s="34"/>
      <c r="H8" s="34"/>
      <c r="I8" s="34"/>
      <c r="J8" s="10" t="s">
        <v>94</v>
      </c>
    </row>
    <row r="9" spans="1:10" ht="15.6" x14ac:dyDescent="0.3">
      <c r="A9" s="9">
        <f>'Data Siswa'!A7</f>
        <v>6</v>
      </c>
      <c r="B9" s="33" t="str">
        <f>'Data Siswa'!B7</f>
        <v>ARI REDZEKHY SYAPUTRA</v>
      </c>
      <c r="C9" s="9" t="str">
        <f>'Data Siswa'!C7</f>
        <v>254</v>
      </c>
      <c r="D9" s="34"/>
      <c r="E9" s="34"/>
      <c r="F9" s="34"/>
      <c r="G9" s="34"/>
      <c r="H9" s="34"/>
      <c r="I9" s="34"/>
      <c r="J9" s="10" t="s">
        <v>94</v>
      </c>
    </row>
    <row r="10" spans="1:10" ht="15.6" x14ac:dyDescent="0.3">
      <c r="A10" s="9">
        <f>'Data Siswa'!A8</f>
        <v>7</v>
      </c>
      <c r="B10" s="33" t="str">
        <f>'Data Siswa'!B8</f>
        <v>AZRILHAMDI KAUSAR AVICENNA</v>
      </c>
      <c r="C10" s="9" t="str">
        <f>'Data Siswa'!C8</f>
        <v>255</v>
      </c>
      <c r="D10" s="34"/>
      <c r="E10" s="34"/>
      <c r="F10" s="34"/>
      <c r="G10" s="34"/>
      <c r="H10" s="34"/>
      <c r="I10" s="34"/>
      <c r="J10" s="10" t="s">
        <v>94</v>
      </c>
    </row>
    <row r="11" spans="1:10" ht="15.6" x14ac:dyDescent="0.3">
      <c r="A11" s="9">
        <f>'Data Siswa'!A9</f>
        <v>8</v>
      </c>
      <c r="B11" s="33" t="str">
        <f>'Data Siswa'!B9</f>
        <v>BANYU HUSODO AJI RUDITO</v>
      </c>
      <c r="C11" s="9" t="str">
        <f>'Data Siswa'!C9</f>
        <v>256</v>
      </c>
      <c r="D11" s="34"/>
      <c r="E11" s="34"/>
      <c r="F11" s="34"/>
      <c r="G11" s="34"/>
      <c r="H11" s="34"/>
      <c r="I11" s="34"/>
      <c r="J11" s="10" t="s">
        <v>94</v>
      </c>
    </row>
    <row r="12" spans="1:10" ht="15.6" x14ac:dyDescent="0.3">
      <c r="A12" s="9">
        <f>'Data Siswa'!A10</f>
        <v>9</v>
      </c>
      <c r="B12" s="33" t="str">
        <f>'Data Siswa'!B10</f>
        <v>DWIKA FAIRUZ AL GHIFFARI</v>
      </c>
      <c r="C12" s="9" t="str">
        <f>'Data Siswa'!C10</f>
        <v>257</v>
      </c>
      <c r="D12" s="34"/>
      <c r="E12" s="34"/>
      <c r="F12" s="34"/>
      <c r="G12" s="34"/>
      <c r="H12" s="34"/>
      <c r="I12" s="34"/>
      <c r="J12" s="10" t="s">
        <v>94</v>
      </c>
    </row>
    <row r="13" spans="1:10" ht="15.6" x14ac:dyDescent="0.3">
      <c r="A13" s="9">
        <f>'Data Siswa'!A11</f>
        <v>10</v>
      </c>
      <c r="B13" s="33" t="str">
        <f>'Data Siswa'!B11</f>
        <v>FATA RAJA ASROF</v>
      </c>
      <c r="C13" s="9" t="str">
        <f>'Data Siswa'!C11</f>
        <v>258</v>
      </c>
      <c r="D13" s="34"/>
      <c r="E13" s="34"/>
      <c r="F13" s="34"/>
      <c r="G13" s="34"/>
      <c r="H13" s="34"/>
      <c r="I13" s="34"/>
      <c r="J13" s="10" t="s">
        <v>94</v>
      </c>
    </row>
    <row r="14" spans="1:10" ht="15.6" x14ac:dyDescent="0.3">
      <c r="A14" s="9">
        <f>'Data Siswa'!A12</f>
        <v>11</v>
      </c>
      <c r="B14" s="33" t="str">
        <f>'Data Siswa'!B12</f>
        <v>HARIZQY SHOBIRIN HAMID</v>
      </c>
      <c r="C14" s="9" t="str">
        <f>'Data Siswa'!C12</f>
        <v>259</v>
      </c>
      <c r="D14" s="34"/>
      <c r="E14" s="34"/>
      <c r="F14" s="34"/>
      <c r="G14" s="34"/>
      <c r="H14" s="34"/>
      <c r="I14" s="34"/>
      <c r="J14" s="10" t="s">
        <v>94</v>
      </c>
    </row>
    <row r="15" spans="1:10" ht="15.6" x14ac:dyDescent="0.3">
      <c r="A15" s="9">
        <f>'Data Siswa'!A13</f>
        <v>12</v>
      </c>
      <c r="B15" s="33" t="str">
        <f>'Data Siswa'!B13</f>
        <v>KHOIRUL AL FARUQ ISMAIL</v>
      </c>
      <c r="C15" s="9" t="str">
        <f>'Data Siswa'!C13</f>
        <v>260</v>
      </c>
      <c r="D15" s="34"/>
      <c r="E15" s="34"/>
      <c r="F15" s="34"/>
      <c r="G15" s="34"/>
      <c r="H15" s="34"/>
      <c r="I15" s="34"/>
      <c r="J15" s="10" t="s">
        <v>94</v>
      </c>
    </row>
    <row r="16" spans="1:10" ht="15.6" x14ac:dyDescent="0.3">
      <c r="A16" s="9">
        <f>'Data Siswa'!A14</f>
        <v>13</v>
      </c>
      <c r="B16" s="33" t="str">
        <f>'Data Siswa'!B14</f>
        <v>MUHAMAD HAIKAL RAMADHAN</v>
      </c>
      <c r="C16" s="9" t="str">
        <f>'Data Siswa'!C14</f>
        <v>261</v>
      </c>
      <c r="D16" s="34"/>
      <c r="E16" s="34"/>
      <c r="F16" s="34"/>
      <c r="G16" s="34"/>
      <c r="H16" s="34"/>
      <c r="I16" s="34"/>
      <c r="J16" s="10" t="s">
        <v>94</v>
      </c>
    </row>
    <row r="17" spans="1:10" ht="15.6" x14ac:dyDescent="0.3">
      <c r="A17" s="9">
        <f>'Data Siswa'!A15</f>
        <v>14</v>
      </c>
      <c r="B17" s="33" t="str">
        <f>'Data Siswa'!B15</f>
        <v>MUHAMAD ROFFI SHOFAUL WARIS</v>
      </c>
      <c r="C17" s="9" t="str">
        <f>'Data Siswa'!C15</f>
        <v>262</v>
      </c>
      <c r="D17" s="34"/>
      <c r="E17" s="34"/>
      <c r="F17" s="34"/>
      <c r="G17" s="34"/>
      <c r="H17" s="34"/>
      <c r="I17" s="34"/>
      <c r="J17" s="10" t="s">
        <v>94</v>
      </c>
    </row>
    <row r="18" spans="1:10" ht="15.6" x14ac:dyDescent="0.3">
      <c r="A18" s="9">
        <f>'Data Siswa'!A16</f>
        <v>15</v>
      </c>
      <c r="B18" s="33" t="str">
        <f>'Data Siswa'!B16</f>
        <v>MUHAMMAD FADLAN</v>
      </c>
      <c r="C18" s="9" t="str">
        <f>'Data Siswa'!C16</f>
        <v>263</v>
      </c>
      <c r="D18" s="34"/>
      <c r="E18" s="34"/>
      <c r="F18" s="34"/>
      <c r="G18" s="34"/>
      <c r="H18" s="34"/>
      <c r="I18" s="34"/>
      <c r="J18" s="10" t="s">
        <v>94</v>
      </c>
    </row>
    <row r="19" spans="1:10" ht="15.6" x14ac:dyDescent="0.3">
      <c r="A19" s="9">
        <f>'Data Siswa'!A17</f>
        <v>16</v>
      </c>
      <c r="B19" s="33" t="str">
        <f>'Data Siswa'!B17</f>
        <v>MUHAMMAD HERLI FIRNANDES</v>
      </c>
      <c r="C19" s="9" t="str">
        <f>'Data Siswa'!C17</f>
        <v>264</v>
      </c>
      <c r="D19" s="34"/>
      <c r="E19" s="34"/>
      <c r="F19" s="34"/>
      <c r="G19" s="34"/>
      <c r="H19" s="34"/>
      <c r="I19" s="34"/>
      <c r="J19" s="10" t="s">
        <v>94</v>
      </c>
    </row>
    <row r="20" spans="1:10" ht="15.6" x14ac:dyDescent="0.3">
      <c r="A20" s="9">
        <f>'Data Siswa'!A18</f>
        <v>17</v>
      </c>
      <c r="B20" s="33" t="str">
        <f>'Data Siswa'!B18</f>
        <v>RADITYA AHNAF ALKIANDRA</v>
      </c>
      <c r="C20" s="9" t="str">
        <f>'Data Siswa'!C18</f>
        <v>265</v>
      </c>
      <c r="D20" s="34"/>
      <c r="E20" s="34"/>
      <c r="F20" s="34"/>
      <c r="G20" s="34"/>
      <c r="H20" s="34"/>
      <c r="I20" s="34"/>
      <c r="J20" s="10" t="s">
        <v>94</v>
      </c>
    </row>
    <row r="21" spans="1:10" ht="15.6" x14ac:dyDescent="0.3">
      <c r="A21" s="9">
        <f>'Data Siswa'!A19</f>
        <v>18</v>
      </c>
      <c r="B21" s="33" t="str">
        <f>'Data Siswa'!B19</f>
        <v>RAFIF ALMER GHANI</v>
      </c>
      <c r="C21" s="9" t="str">
        <f>'Data Siswa'!C19</f>
        <v>266</v>
      </c>
      <c r="D21" s="34"/>
      <c r="E21" s="34"/>
      <c r="F21" s="34"/>
      <c r="G21" s="34"/>
      <c r="H21" s="34"/>
      <c r="I21" s="34"/>
      <c r="J21" s="10" t="s">
        <v>94</v>
      </c>
    </row>
    <row r="22" spans="1:10" ht="15.6" x14ac:dyDescent="0.3">
      <c r="A22" s="9">
        <f>'Data Siswa'!A20</f>
        <v>19</v>
      </c>
      <c r="B22" s="33" t="str">
        <f>'Data Siswa'!B20</f>
        <v>RIZIEQ NUR FADHILAH</v>
      </c>
      <c r="C22" s="9" t="str">
        <f>'Data Siswa'!C20</f>
        <v>267</v>
      </c>
      <c r="D22" s="34"/>
      <c r="E22" s="34"/>
      <c r="F22" s="34"/>
      <c r="G22" s="34"/>
      <c r="H22" s="34"/>
      <c r="I22" s="34"/>
      <c r="J22" s="10" t="s">
        <v>94</v>
      </c>
    </row>
    <row r="23" spans="1:10" ht="15.6" x14ac:dyDescent="0.3">
      <c r="A23" s="9">
        <f>'Data Siswa'!A21</f>
        <v>20</v>
      </c>
      <c r="B23" s="33" t="str">
        <f>'Data Siswa'!B21</f>
        <v>SHEEHAN FAVIAN ASFAR</v>
      </c>
      <c r="C23" s="9" t="str">
        <f>'Data Siswa'!C21</f>
        <v>268</v>
      </c>
      <c r="D23" s="34"/>
      <c r="E23" s="34"/>
      <c r="F23" s="34"/>
      <c r="G23" s="34"/>
      <c r="H23" s="34"/>
      <c r="I23" s="34"/>
      <c r="J23" s="10" t="s">
        <v>94</v>
      </c>
    </row>
    <row r="24" spans="1:10" ht="15.6" x14ac:dyDescent="0.3">
      <c r="A24" s="9">
        <f>'Data Siswa'!A22</f>
        <v>21</v>
      </c>
      <c r="B24" s="33" t="str">
        <f>'Data Siswa'!B22</f>
        <v>TAUFIK RAMADHANI</v>
      </c>
      <c r="C24" s="9" t="str">
        <f>'Data Siswa'!C22</f>
        <v>269</v>
      </c>
      <c r="D24" s="34"/>
      <c r="E24" s="34"/>
      <c r="F24" s="34"/>
      <c r="G24" s="34"/>
      <c r="H24" s="34"/>
      <c r="I24" s="34"/>
      <c r="J24" s="10" t="s">
        <v>94</v>
      </c>
    </row>
    <row r="25" spans="1:10" ht="15.6" x14ac:dyDescent="0.3">
      <c r="A25" s="9">
        <f>'Data Siswa'!A23</f>
        <v>22</v>
      </c>
      <c r="B25" s="33" t="str">
        <f>'Data Siswa'!B23</f>
        <v>YUSUF ISKANDAR</v>
      </c>
      <c r="C25" s="9" t="str">
        <f>'Data Siswa'!C23</f>
        <v>270</v>
      </c>
      <c r="D25" s="34"/>
      <c r="E25" s="34"/>
      <c r="F25" s="34"/>
      <c r="G25" s="34"/>
      <c r="H25" s="34"/>
      <c r="I25" s="34"/>
      <c r="J25" s="10" t="s">
        <v>94</v>
      </c>
    </row>
    <row r="26" spans="1:10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34"/>
      <c r="E26" s="34"/>
      <c r="F26" s="34"/>
      <c r="G26" s="34"/>
      <c r="H26" s="34"/>
      <c r="I26" s="34"/>
      <c r="J26" s="10" t="s">
        <v>94</v>
      </c>
    </row>
    <row r="27" spans="1:10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34"/>
      <c r="E27" s="34"/>
      <c r="F27" s="34"/>
      <c r="G27" s="34"/>
      <c r="H27" s="34"/>
      <c r="I27" s="34"/>
      <c r="J27" s="10" t="s">
        <v>94</v>
      </c>
    </row>
    <row r="28" spans="1:10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34"/>
      <c r="E28" s="34"/>
      <c r="F28" s="34"/>
      <c r="G28" s="34"/>
      <c r="H28" s="34"/>
      <c r="I28" s="34"/>
      <c r="J28" s="10" t="s">
        <v>94</v>
      </c>
    </row>
    <row r="29" spans="1:10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 t="s">
        <v>94</v>
      </c>
    </row>
    <row r="30" spans="1:10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94</v>
      </c>
    </row>
    <row r="31" spans="1:10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94</v>
      </c>
    </row>
    <row r="32" spans="1:10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94</v>
      </c>
    </row>
    <row r="33" spans="1:10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94</v>
      </c>
    </row>
    <row r="34" spans="1:10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94</v>
      </c>
    </row>
    <row r="35" spans="1:10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94</v>
      </c>
    </row>
    <row r="36" spans="1:10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94</v>
      </c>
    </row>
    <row r="37" spans="1:10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94</v>
      </c>
    </row>
    <row r="38" spans="1:10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94</v>
      </c>
    </row>
    <row r="39" spans="1:10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94</v>
      </c>
    </row>
    <row r="40" spans="1:10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94</v>
      </c>
    </row>
    <row r="41" spans="1:10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94</v>
      </c>
    </row>
    <row r="42" spans="1:10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94</v>
      </c>
    </row>
    <row r="43" spans="1:10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="105" zoomScaleNormal="70" zoomScalePageLayoutView="105" workbookViewId="0">
      <selection activeCell="T46" sqref="T46"/>
    </sheetView>
  </sheetViews>
  <sheetFormatPr defaultColWidth="0" defaultRowHeight="14.4" zeroHeight="1" x14ac:dyDescent="0.3"/>
  <cols>
    <col min="1" max="1" width="4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7" customWidth="1"/>
    <col min="13" max="13" width="10.88671875" customWidth="1"/>
    <col min="14" max="14" width="5.109375" style="38" customWidth="1"/>
    <col min="15" max="15" width="10.88671875" customWidth="1"/>
    <col min="16" max="16" width="4" customWidth="1"/>
    <col min="17" max="17" width="14.109375" customWidth="1"/>
    <col min="18" max="19" width="4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76" t="str">
        <f>VLOOKUP($U$8,'Nilai Tahriri'!$A$2:$X$41,2,FALSE)&amp;" ( "&amp;VLOOKUP($U$8,'Data Siswa'!$A$2:$D$41,3,FALSE)&amp;" )"</f>
        <v>ABDUL HADI RIZKI ( 249 )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21"/>
      <c r="N1" s="122"/>
      <c r="O1" s="121"/>
      <c r="P1" s="121"/>
      <c r="Q1" s="121"/>
      <c r="R1" s="121"/>
    </row>
    <row r="2" spans="2:28" ht="11.55" customHeight="1" x14ac:dyDescent="0.3"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77" t="str">
        <f>Biodata!$B$12</f>
        <v>١٤٤٦ - ١٤٤٧ ه</v>
      </c>
      <c r="C3" s="177"/>
      <c r="D3" s="178" t="str">
        <f>Biodata!$B$10</f>
        <v xml:space="preserve">العام الدراسي : </v>
      </c>
      <c r="E3" s="178"/>
      <c r="F3" s="178"/>
      <c r="G3" s="178"/>
      <c r="H3" s="178"/>
      <c r="I3" s="178"/>
      <c r="J3" s="178"/>
      <c r="K3" s="180" t="str">
        <f>Biodata!$B$7</f>
        <v>الفصل الدراسي : الثاني</v>
      </c>
      <c r="L3" s="124"/>
      <c r="M3" s="180" t="str">
        <f>Biodata!$B$4</f>
        <v>الصف  : الرابع أ للبنين</v>
      </c>
      <c r="N3" s="180"/>
      <c r="O3" s="182" t="str">
        <f>(VLOOKUP($U$8,'Data Siswa'!$A$2:$D$41,4,FALSE))</f>
        <v xml:space="preserve"> </v>
      </c>
      <c r="P3" s="182"/>
      <c r="Q3" s="182"/>
      <c r="R3" s="184" t="s">
        <v>277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86" t="str">
        <f>Biodata!$B$11</f>
        <v>٢٠٢٥ - ٢٠٢٦ م</v>
      </c>
      <c r="C4" s="186"/>
      <c r="D4" s="179"/>
      <c r="E4" s="179"/>
      <c r="F4" s="179"/>
      <c r="G4" s="179"/>
      <c r="H4" s="179"/>
      <c r="I4" s="179"/>
      <c r="J4" s="179"/>
      <c r="K4" s="181"/>
      <c r="L4" s="125"/>
      <c r="M4" s="181"/>
      <c r="N4" s="181"/>
      <c r="O4" s="183"/>
      <c r="P4" s="183"/>
      <c r="Q4" s="183"/>
      <c r="R4" s="185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7" t="s">
        <v>266</v>
      </c>
      <c r="C6" s="198"/>
      <c r="D6" s="198"/>
      <c r="E6" s="198"/>
      <c r="F6" s="198"/>
      <c r="G6" s="198"/>
      <c r="H6" s="198"/>
      <c r="I6" s="198"/>
      <c r="J6" s="198"/>
      <c r="K6" s="198"/>
      <c r="L6" s="204" t="s">
        <v>0</v>
      </c>
      <c r="M6" s="197" t="s">
        <v>266</v>
      </c>
      <c r="N6" s="198"/>
      <c r="O6" s="198"/>
      <c r="P6" s="198"/>
      <c r="Q6" s="198"/>
      <c r="R6" s="19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3" t="s">
        <v>1</v>
      </c>
      <c r="C7" s="201"/>
      <c r="D7" s="201"/>
      <c r="E7" s="201"/>
      <c r="F7" s="201"/>
      <c r="G7" s="201" t="s">
        <v>2</v>
      </c>
      <c r="H7" s="201"/>
      <c r="I7" s="201"/>
      <c r="J7" s="201"/>
      <c r="K7" s="201"/>
      <c r="L7" s="205"/>
      <c r="M7" s="203" t="s">
        <v>1</v>
      </c>
      <c r="N7" s="201"/>
      <c r="O7" s="201" t="s">
        <v>3</v>
      </c>
      <c r="P7" s="201"/>
      <c r="Q7" s="201"/>
      <c r="R7" s="19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00000000000001" customHeight="1" x14ac:dyDescent="0.3">
      <c r="B8" s="113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06"/>
      <c r="M8" s="115" t="s">
        <v>4</v>
      </c>
      <c r="N8" s="70" t="s">
        <v>5</v>
      </c>
      <c r="O8" s="202"/>
      <c r="P8" s="202"/>
      <c r="Q8" s="202"/>
      <c r="R8" s="196"/>
      <c r="S8" s="69"/>
      <c r="T8" s="39"/>
      <c r="U8" s="41">
        <v>1</v>
      </c>
      <c r="V8" s="39"/>
      <c r="W8" s="1"/>
      <c r="X8" s="1"/>
      <c r="Y8" s="1"/>
      <c r="Z8" s="1"/>
      <c r="AA8" s="1"/>
      <c r="AB8" s="1"/>
    </row>
    <row r="9" spans="2:28" ht="15.6" customHeight="1" x14ac:dyDescent="0.3">
      <c r="B9" s="209" t="s">
        <v>139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71" t="str">
        <f>VLOOKUP(N9,Sheet1!$A$1:$B$93,2)</f>
        <v xml:space="preserve"> </v>
      </c>
      <c r="N9" s="72"/>
      <c r="O9" s="73"/>
      <c r="P9" s="199" t="s">
        <v>97</v>
      </c>
      <c r="Q9" s="200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 x14ac:dyDescent="0.3">
      <c r="B10" s="75" t="str">
        <f>VLOOKUP(C10,Sheet1!$A$1:$B$93,2)</f>
        <v xml:space="preserve"> </v>
      </c>
      <c r="C10" s="213">
        <f>VLOOKUP($U$8,'Nilai Syafahi'!$A$4:$Z$43,4,FALSE)</f>
        <v>0</v>
      </c>
      <c r="D10" s="214"/>
      <c r="E10" s="214"/>
      <c r="F10" s="214"/>
      <c r="G10" s="192" t="s">
        <v>141</v>
      </c>
      <c r="H10" s="193"/>
      <c r="I10" s="193"/>
      <c r="J10" s="193"/>
      <c r="K10" s="194"/>
      <c r="L10" s="76">
        <v>40</v>
      </c>
      <c r="M10" s="77" t="str">
        <f>VLOOKUP(N10,Sheet1!$A$1:$B$93,2)</f>
        <v xml:space="preserve"> </v>
      </c>
      <c r="N10" s="114">
        <f>VLOOKUP($U$8,'Nilai Tahriri'!$A$2:$AH$41,4,FALSE)</f>
        <v>0</v>
      </c>
      <c r="O10" s="78"/>
      <c r="P10" s="191" t="s">
        <v>98</v>
      </c>
      <c r="Q10" s="191"/>
      <c r="R10" s="81">
        <v>2</v>
      </c>
      <c r="S10" s="69"/>
      <c r="T10" s="39"/>
      <c r="U10" s="275" t="s">
        <v>149</v>
      </c>
      <c r="V10" s="286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9" t="str">
        <f>VLOOKUP(C11,Sheet1!$A$1:$B$93,2)</f>
        <v xml:space="preserve"> </v>
      </c>
      <c r="C11" s="207">
        <f>VLOOKUP($U$8,'Nilai Syafahi'!$A$4:$Z$43,5,FALSE)</f>
        <v>0</v>
      </c>
      <c r="D11" s="208"/>
      <c r="E11" s="208"/>
      <c r="F11" s="208"/>
      <c r="G11" s="211"/>
      <c r="H11" s="212"/>
      <c r="I11" s="212"/>
      <c r="J11" s="212"/>
      <c r="K11" s="112" t="s">
        <v>6</v>
      </c>
      <c r="L11" s="80">
        <v>41</v>
      </c>
      <c r="M11" s="77" t="str">
        <f>VLOOKUP(N11,Sheet1!$A$1:$B$93,2)</f>
        <v xml:space="preserve"> </v>
      </c>
      <c r="N11" s="114">
        <f>VLOOKUP($U$8,'Nilai Tahriri'!$A$2:$AH$41,5,FALSE)</f>
        <v>0</v>
      </c>
      <c r="O11" s="78"/>
      <c r="P11" s="191" t="s">
        <v>99</v>
      </c>
      <c r="Q11" s="191"/>
      <c r="R11" s="81">
        <v>3</v>
      </c>
      <c r="S11" s="69"/>
      <c r="T11" s="39"/>
      <c r="U11" s="276"/>
      <c r="V11" s="287"/>
      <c r="W11" s="1"/>
      <c r="X11" s="1"/>
      <c r="Y11" s="1"/>
      <c r="Z11" s="1"/>
      <c r="AA11" s="1"/>
      <c r="AB11" s="1"/>
    </row>
    <row r="12" spans="2:28" ht="15.6" customHeight="1" x14ac:dyDescent="0.3">
      <c r="B12" s="79" t="str">
        <f>VLOOKUP(C12,Sheet1!$A$1:$B$93,2)</f>
        <v xml:space="preserve"> </v>
      </c>
      <c r="C12" s="207">
        <f>VLOOKUP($U$8,'Nilai Syafahi'!$A$4:$Z$43,6,FALSE)</f>
        <v>0</v>
      </c>
      <c r="D12" s="208"/>
      <c r="E12" s="208"/>
      <c r="F12" s="208"/>
      <c r="G12" s="211"/>
      <c r="H12" s="212"/>
      <c r="I12" s="212"/>
      <c r="J12" s="212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91" t="s">
        <v>100</v>
      </c>
      <c r="Q12" s="191"/>
      <c r="R12" s="81">
        <v>4</v>
      </c>
      <c r="S12" s="69"/>
      <c r="T12" s="39"/>
      <c r="U12" s="275" t="s">
        <v>150</v>
      </c>
      <c r="V12" s="296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9" t="str">
        <f>VLOOKUP(C13,Sheet1!$A$1:$B$93,2)</f>
        <v xml:space="preserve"> </v>
      </c>
      <c r="C13" s="207">
        <f>VLOOKUP($U$8,'Nilai Syafahi'!$A$4:$Z$43,7,FALSE)</f>
        <v>0</v>
      </c>
      <c r="D13" s="208"/>
      <c r="E13" s="208"/>
      <c r="F13" s="208"/>
      <c r="G13" s="211"/>
      <c r="H13" s="212"/>
      <c r="I13" s="212"/>
      <c r="J13" s="212"/>
      <c r="K13" s="112" t="s">
        <v>10</v>
      </c>
      <c r="L13" s="80">
        <v>43</v>
      </c>
      <c r="M13" s="77" t="str">
        <f>VLOOKUP(N13,Sheet1!$A$1:$B$93,2)</f>
        <v xml:space="preserve"> </v>
      </c>
      <c r="N13" s="114">
        <f>VLOOKUP($U$8,'Nilai Tahriri'!$A$2:$AH$41,6,FALSE)</f>
        <v>0</v>
      </c>
      <c r="O13" s="78"/>
      <c r="P13" s="191" t="s">
        <v>101</v>
      </c>
      <c r="Q13" s="191"/>
      <c r="R13" s="81">
        <v>5</v>
      </c>
      <c r="S13" s="69"/>
      <c r="T13" s="39"/>
      <c r="U13" s="276"/>
      <c r="V13" s="287"/>
      <c r="W13" s="1"/>
      <c r="X13" s="1"/>
      <c r="Y13" s="1"/>
      <c r="Z13" s="1"/>
      <c r="AA13" s="1"/>
      <c r="AB13" s="1"/>
    </row>
    <row r="14" spans="2:28" ht="15.6" customHeight="1" x14ac:dyDescent="0.3">
      <c r="B14" s="79" t="str">
        <f>VLOOKUP(C14,Sheet1!$A$1:$B$93,2)</f>
        <v xml:space="preserve"> </v>
      </c>
      <c r="C14" s="207">
        <f>VLOOKUP($U$8,'Nilai Syafahi'!$A$4:$Z$43,8,FALSE)</f>
        <v>0</v>
      </c>
      <c r="D14" s="208"/>
      <c r="E14" s="208"/>
      <c r="F14" s="208"/>
      <c r="G14" s="211"/>
      <c r="H14" s="212"/>
      <c r="I14" s="212"/>
      <c r="J14" s="212"/>
      <c r="K14" s="112" t="s">
        <v>11</v>
      </c>
      <c r="L14" s="80">
        <v>44</v>
      </c>
      <c r="M14" s="77" t="str">
        <f>VLOOKUP(N14,Sheet1!$A$1:$B$93,2)</f>
        <v xml:space="preserve"> </v>
      </c>
      <c r="N14" s="114">
        <f>VLOOKUP($U$8,'Nilai Tahriri'!$A$2:$AH$41,7,FALSE)</f>
        <v>0</v>
      </c>
      <c r="O14" s="78"/>
      <c r="P14" s="191" t="s">
        <v>102</v>
      </c>
      <c r="Q14" s="191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 x14ac:dyDescent="0.3">
      <c r="B15" s="79" t="str">
        <f>VLOOKUP(C15,Sheet1!$A$1:$B$93,2)</f>
        <v xml:space="preserve"> </v>
      </c>
      <c r="C15" s="207">
        <f>VLOOKUP($U$8,'Nilai Syafahi'!$A$4:$Z$43,9,FALSE)</f>
        <v>0</v>
      </c>
      <c r="D15" s="208"/>
      <c r="E15" s="208"/>
      <c r="F15" s="208"/>
      <c r="G15" s="211"/>
      <c r="H15" s="212"/>
      <c r="I15" s="212"/>
      <c r="J15" s="212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91" t="s">
        <v>103</v>
      </c>
      <c r="Q15" s="191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 x14ac:dyDescent="0.3">
      <c r="B16" s="209" t="s">
        <v>140</v>
      </c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77" t="str">
        <f>VLOOKUP(N16,Sheet1!$A$1:$B$93,2)</f>
        <v xml:space="preserve"> </v>
      </c>
      <c r="N16" s="114"/>
      <c r="O16" s="78"/>
      <c r="P16" s="191" t="s">
        <v>104</v>
      </c>
      <c r="Q16" s="191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 x14ac:dyDescent="0.3">
      <c r="B17" s="79" t="str">
        <f>VLOOKUP(C17,Sheet1!$A$1:$B$93,2)</f>
        <v xml:space="preserve"> </v>
      </c>
      <c r="C17" s="207">
        <f>VLOOKUP($U$8,'Nilai Syafahi'!$A$4:$Z$43,10,FALSE)</f>
        <v>0</v>
      </c>
      <c r="D17" s="208"/>
      <c r="E17" s="208"/>
      <c r="F17" s="208"/>
      <c r="G17" s="215" t="s">
        <v>63</v>
      </c>
      <c r="H17" s="216"/>
      <c r="I17" s="216"/>
      <c r="J17" s="216"/>
      <c r="K17" s="217"/>
      <c r="L17" s="80">
        <v>46</v>
      </c>
      <c r="M17" s="77" t="str">
        <f>VLOOKUP(N17,Sheet1!$A$1:$B$93,2)</f>
        <v xml:space="preserve"> </v>
      </c>
      <c r="N17" s="114">
        <f>VLOOKUP($U$8,'Nilai Tahriri'!$A$2:$AH$41,8,FALSE)</f>
        <v>0</v>
      </c>
      <c r="O17" s="78"/>
      <c r="P17" s="191" t="s">
        <v>105</v>
      </c>
      <c r="Q17" s="191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 x14ac:dyDescent="0.3">
      <c r="B18" s="79" t="str">
        <f>VLOOKUP(C18,Sheet1!$A$1:$B$93,2)</f>
        <v xml:space="preserve"> </v>
      </c>
      <c r="C18" s="207">
        <f>VLOOKUP($U$8,'Nilai Syafahi'!$A$4:$Z$43,11,FALSE)</f>
        <v>0</v>
      </c>
      <c r="D18" s="208"/>
      <c r="E18" s="208"/>
      <c r="F18" s="208"/>
      <c r="G18" s="215" t="s">
        <v>177</v>
      </c>
      <c r="H18" s="216" t="s">
        <v>177</v>
      </c>
      <c r="I18" s="216" t="s">
        <v>177</v>
      </c>
      <c r="J18" s="216" t="s">
        <v>177</v>
      </c>
      <c r="K18" s="21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91" t="s">
        <v>106</v>
      </c>
      <c r="Q18" s="191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 x14ac:dyDescent="0.3">
      <c r="B19" s="79" t="str">
        <f>VLOOKUP(C19,Sheet1!$A$1:$B$93,2)</f>
        <v xml:space="preserve"> </v>
      </c>
      <c r="C19" s="207">
        <f>VLOOKUP($U$8,'Nilai Syafahi'!$A$4:$Z$43,12,FALSE)</f>
        <v>0</v>
      </c>
      <c r="D19" s="208"/>
      <c r="E19" s="208"/>
      <c r="F19" s="208"/>
      <c r="G19" s="215" t="s">
        <v>85</v>
      </c>
      <c r="H19" s="216"/>
      <c r="I19" s="216"/>
      <c r="J19" s="216"/>
      <c r="K19" s="217"/>
      <c r="L19" s="80">
        <v>48</v>
      </c>
      <c r="M19" s="77" t="str">
        <f>VLOOKUP(N19,Sheet1!$A$1:$B$93,2)</f>
        <v xml:space="preserve"> </v>
      </c>
      <c r="N19" s="114">
        <f>VLOOKUP($U$8,'Nilai Tahriri'!$A$2:$AH$41,9,FALSE)</f>
        <v>0</v>
      </c>
      <c r="O19" s="78"/>
      <c r="P19" s="191" t="s">
        <v>107</v>
      </c>
      <c r="Q19" s="191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 x14ac:dyDescent="0.3">
      <c r="B20" s="79" t="str">
        <f>VLOOKUP(C20,Sheet1!$A$1:$B$93,2)</f>
        <v xml:space="preserve"> </v>
      </c>
      <c r="C20" s="207">
        <f>VLOOKUP($U$8,'Nilai Syafahi'!$A$4:$Z$43,13,FALSE)</f>
        <v>0</v>
      </c>
      <c r="D20" s="208"/>
      <c r="E20" s="208"/>
      <c r="F20" s="208"/>
      <c r="G20" s="215" t="s">
        <v>265</v>
      </c>
      <c r="H20" s="216"/>
      <c r="I20" s="216"/>
      <c r="J20" s="216"/>
      <c r="K20" s="217"/>
      <c r="L20" s="80">
        <v>49</v>
      </c>
      <c r="M20" s="77" t="str">
        <f>VLOOKUP(N20,Sheet1!$A$1:$B$93,2)</f>
        <v xml:space="preserve"> </v>
      </c>
      <c r="N20" s="114">
        <f>VLOOKUP($U$8,'Nilai Tahriri'!$A$2:$AH$41,10,FALSE)</f>
        <v>0</v>
      </c>
      <c r="O20" s="78"/>
      <c r="P20" s="191" t="s">
        <v>108</v>
      </c>
      <c r="Q20" s="191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3" t="str">
        <f>VLOOKUP(C21,Sheet1!$A$1:$B$93,2)</f>
        <v xml:space="preserve"> </v>
      </c>
      <c r="C21" s="207">
        <f>VLOOKUP($U$8,'Nilai Syafahi'!$A$4:$Z$43,14,FALSE)</f>
        <v>0</v>
      </c>
      <c r="D21" s="208"/>
      <c r="E21" s="208"/>
      <c r="F21" s="208"/>
      <c r="G21" s="215" t="s">
        <v>86</v>
      </c>
      <c r="H21" s="216"/>
      <c r="I21" s="216"/>
      <c r="J21" s="216"/>
      <c r="K21" s="217"/>
      <c r="L21" s="80">
        <v>50</v>
      </c>
      <c r="M21" s="77" t="str">
        <f>VLOOKUP(N21,Sheet1!$A$1:$B$93,2)</f>
        <v xml:space="preserve"> </v>
      </c>
      <c r="N21" s="114">
        <f>VLOOKUP($U$8,'Nilai Tahriri'!$A$2:$AH$41,11,FALSE)</f>
        <v>0</v>
      </c>
      <c r="O21" s="78"/>
      <c r="P21" s="191" t="s">
        <v>109</v>
      </c>
      <c r="Q21" s="191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69" t="s">
        <v>137</v>
      </c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77" t="str">
        <f>VLOOKUP(N22,Sheet1!$A$1:$B$93,2)</f>
        <v xml:space="preserve"> </v>
      </c>
      <c r="N22" s="114">
        <f>VLOOKUP($U$8,'Nilai Tahriri'!$A$2:$AH$41,12,FALSE)</f>
        <v>0</v>
      </c>
      <c r="O22" s="78"/>
      <c r="P22" s="191" t="s">
        <v>10</v>
      </c>
      <c r="Q22" s="191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9" t="str">
        <f>VLOOKUP(C23,Sheet1!$A$1:$B$93,2)</f>
        <v xml:space="preserve"> </v>
      </c>
      <c r="C23" s="219">
        <f>VLOOKUP($U$8,'Nilai Syafahi'!$A$4:$Z$43,15,FALSE)</f>
        <v>0</v>
      </c>
      <c r="D23" s="219"/>
      <c r="E23" s="219"/>
      <c r="F23" s="219"/>
      <c r="G23" s="288" t="s">
        <v>179</v>
      </c>
      <c r="H23" s="289"/>
      <c r="I23" s="289"/>
      <c r="J23" s="289"/>
      <c r="K23" s="289"/>
      <c r="L23" s="84">
        <v>51</v>
      </c>
      <c r="M23" s="77" t="str">
        <f>VLOOKUP(N23,Sheet1!$A$1:$B$93,2)</f>
        <v xml:space="preserve"> </v>
      </c>
      <c r="N23" s="114">
        <f>VLOOKUP($U$8,'Nilai Tahriri'!$A$2:$AH$41,13,FALSE)</f>
        <v>0</v>
      </c>
      <c r="O23" s="78"/>
      <c r="P23" s="191" t="s">
        <v>11</v>
      </c>
      <c r="Q23" s="191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9" t="str">
        <f>VLOOKUP(C24,Sheet1!$A$1:$B$93,2)</f>
        <v xml:space="preserve"> </v>
      </c>
      <c r="C24" s="219">
        <f>VLOOKUP($U$8,'Nilai Syafahi'!$A$4:$Z$43,16,FALSE)</f>
        <v>0</v>
      </c>
      <c r="D24" s="219"/>
      <c r="E24" s="219"/>
      <c r="F24" s="219"/>
      <c r="G24" s="225" t="s">
        <v>178</v>
      </c>
      <c r="H24" s="191"/>
      <c r="I24" s="191"/>
      <c r="J24" s="191"/>
      <c r="K24" s="191"/>
      <c r="L24" s="85">
        <v>52</v>
      </c>
      <c r="M24" s="77" t="str">
        <f>VLOOKUP(N24,Sheet1!$A$1:$B$93,2)</f>
        <v xml:space="preserve"> </v>
      </c>
      <c r="N24" s="114">
        <f>VLOOKUP($U$8,'Nilai Tahriri'!$A$2:$AH$41,14,FALSE)</f>
        <v>0</v>
      </c>
      <c r="O24" s="78"/>
      <c r="P24" s="191" t="s">
        <v>110</v>
      </c>
      <c r="Q24" s="191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 x14ac:dyDescent="0.3">
      <c r="B25" s="79" t="str">
        <f>VLOOKUP(C25,Sheet1!$A$1:$B$93,2)</f>
        <v xml:space="preserve"> </v>
      </c>
      <c r="C25" s="219">
        <f>VLOOKUP($U$8,'Nilai Syafahi'!$A$4:$Z$43,17,FALSE)</f>
        <v>0</v>
      </c>
      <c r="D25" s="219"/>
      <c r="E25" s="219"/>
      <c r="F25" s="219"/>
      <c r="G25" s="225" t="s">
        <v>14</v>
      </c>
      <c r="H25" s="191"/>
      <c r="I25" s="191"/>
      <c r="J25" s="191"/>
      <c r="K25" s="191"/>
      <c r="L25" s="86">
        <v>53</v>
      </c>
      <c r="M25" s="77" t="str">
        <f>VLOOKUP(N25,Sheet1!$A$1:$B$93,2)</f>
        <v xml:space="preserve"> </v>
      </c>
      <c r="N25" s="114">
        <f>VLOOKUP($U$8,'Nilai Tahriri'!$A$2:$AH$41,15,FALSE)</f>
        <v>0</v>
      </c>
      <c r="O25" s="78"/>
      <c r="P25" s="191" t="s">
        <v>111</v>
      </c>
      <c r="Q25" s="191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 x14ac:dyDescent="0.3">
      <c r="B26" s="79" t="str">
        <f>VLOOKUP(C26,Sheet1!$A$1:$B$93,2)</f>
        <v xml:space="preserve"> </v>
      </c>
      <c r="C26" s="219">
        <f>VLOOKUP($U$8,'Nilai Syafahi'!$A$4:$Z$43,18,FALSE)</f>
        <v>0</v>
      </c>
      <c r="D26" s="219"/>
      <c r="E26" s="219"/>
      <c r="F26" s="219"/>
      <c r="G26" s="225" t="s">
        <v>101</v>
      </c>
      <c r="H26" s="191"/>
      <c r="I26" s="191"/>
      <c r="J26" s="191"/>
      <c r="K26" s="191"/>
      <c r="L26" s="85">
        <v>54</v>
      </c>
      <c r="M26" s="77" t="str">
        <f>VLOOKUP(N26,Sheet1!$A$1:$B$93,2)</f>
        <v xml:space="preserve"> </v>
      </c>
      <c r="N26" s="114">
        <f>VLOOKUP($U$8,'Nilai Tahriri'!$A$2:$AH$41,16,FALSE)</f>
        <v>0</v>
      </c>
      <c r="O26" s="78"/>
      <c r="P26" s="191" t="s">
        <v>112</v>
      </c>
      <c r="Q26" s="191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 x14ac:dyDescent="0.3">
      <c r="B27" s="79" t="str">
        <f>VLOOKUP(C27,Sheet1!$A$1:$B$93,2)</f>
        <v xml:space="preserve"> </v>
      </c>
      <c r="C27" s="219"/>
      <c r="D27" s="219"/>
      <c r="E27" s="219"/>
      <c r="F27" s="219"/>
      <c r="G27" s="228" t="s">
        <v>180</v>
      </c>
      <c r="H27" s="229"/>
      <c r="I27" s="229"/>
      <c r="J27" s="229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91" t="s">
        <v>113</v>
      </c>
      <c r="Q27" s="191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 x14ac:dyDescent="0.3">
      <c r="B28" s="83" t="str">
        <f>VLOOKUP(C28,Sheet1!$A$1:$B$93,2)</f>
        <v xml:space="preserve"> </v>
      </c>
      <c r="C28" s="266">
        <f>VLOOKUP($U$8,'Nilai Syafahi'!$A$4:$Z$43,19,FALSE)</f>
        <v>0</v>
      </c>
      <c r="D28" s="266"/>
      <c r="E28" s="266"/>
      <c r="F28" s="266"/>
      <c r="G28" s="225" t="s">
        <v>17</v>
      </c>
      <c r="H28" s="191"/>
      <c r="I28" s="191"/>
      <c r="J28" s="191"/>
      <c r="K28" s="191"/>
      <c r="L28" s="87">
        <v>56</v>
      </c>
      <c r="M28" s="77" t="str">
        <f>VLOOKUP(N28,Sheet1!$A$1:$B$93,2)</f>
        <v xml:space="preserve"> </v>
      </c>
      <c r="N28" s="114"/>
      <c r="O28" s="78"/>
      <c r="P28" s="191" t="s">
        <v>114</v>
      </c>
      <c r="Q28" s="191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9" t="s">
        <v>138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77" t="str">
        <f>VLOOKUP(N29,Sheet1!$A$1:$B$93,2)</f>
        <v xml:space="preserve"> </v>
      </c>
      <c r="N29" s="114">
        <f>VLOOKUP($U$8,'Nilai Tahriri'!$A$2:$AH$41,17,FALSE)</f>
        <v>0</v>
      </c>
      <c r="O29" s="78"/>
      <c r="P29" s="191" t="s">
        <v>115</v>
      </c>
      <c r="Q29" s="191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8"/>
      <c r="C30" s="219"/>
      <c r="D30" s="219"/>
      <c r="E30" s="219"/>
      <c r="F30" s="219"/>
      <c r="G30" s="192" t="s">
        <v>19</v>
      </c>
      <c r="H30" s="193"/>
      <c r="I30" s="193"/>
      <c r="J30" s="193"/>
      <c r="K30" s="194"/>
      <c r="L30" s="89">
        <v>57</v>
      </c>
      <c r="M30" s="77" t="str">
        <f>VLOOKUP(N30,Sheet1!$A$1:$B$93,2)</f>
        <v xml:space="preserve"> </v>
      </c>
      <c r="N30" s="114">
        <f>VLOOKUP($U$8,'Nilai Tahriri'!$A$2:$AH$41,18,FALSE)</f>
        <v>0</v>
      </c>
      <c r="O30" s="78"/>
      <c r="P30" s="191" t="s">
        <v>116</v>
      </c>
      <c r="Q30" s="191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8" t="str">
        <f>VLOOKUP(C31,Sheet1!$A$1:$B$93,2)</f>
        <v xml:space="preserve"> </v>
      </c>
      <c r="C31" s="219"/>
      <c r="D31" s="219"/>
      <c r="E31" s="219"/>
      <c r="F31" s="219"/>
      <c r="G31" s="225" t="s">
        <v>20</v>
      </c>
      <c r="H31" s="191"/>
      <c r="I31" s="191"/>
      <c r="J31" s="191"/>
      <c r="K31" s="226"/>
      <c r="L31" s="85">
        <v>58</v>
      </c>
      <c r="M31" s="77" t="str">
        <f>VLOOKUP(N31,Sheet1!$A$1:$B$93,2)</f>
        <v xml:space="preserve"> </v>
      </c>
      <c r="N31" s="114">
        <f>VLOOKUP($U$8,'Nilai Tahriri'!$A$2:$AH$41,19,FALSE)</f>
        <v>0</v>
      </c>
      <c r="O31" s="78"/>
      <c r="P31" s="191" t="s">
        <v>117</v>
      </c>
      <c r="Q31" s="191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90" t="str">
        <f>VLOOKUP(C32,Sheet1!$A$1:$B$93,2)</f>
        <v xml:space="preserve"> </v>
      </c>
      <c r="C32" s="227"/>
      <c r="D32" s="227"/>
      <c r="E32" s="227"/>
      <c r="F32" s="227"/>
      <c r="G32" s="225" t="s">
        <v>22</v>
      </c>
      <c r="H32" s="191"/>
      <c r="I32" s="191"/>
      <c r="J32" s="191"/>
      <c r="K32" s="226"/>
      <c r="L32" s="89">
        <v>59</v>
      </c>
      <c r="M32" s="77" t="str">
        <f>VLOOKUP(N32,Sheet1!$A$1:$B$93,2)</f>
        <v xml:space="preserve"> </v>
      </c>
      <c r="N32" s="114"/>
      <c r="O32" s="78"/>
      <c r="P32" s="191" t="s">
        <v>26</v>
      </c>
      <c r="Q32" s="191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90" t="str">
        <f>VLOOKUP(C33,Sheet1!$A$1:$B$93,2)</f>
        <v xml:space="preserve"> </v>
      </c>
      <c r="C33" s="227"/>
      <c r="D33" s="227"/>
      <c r="E33" s="227"/>
      <c r="F33" s="227"/>
      <c r="G33" s="220" t="s">
        <v>23</v>
      </c>
      <c r="H33" s="221"/>
      <c r="I33" s="221"/>
      <c r="J33" s="221"/>
      <c r="K33" s="222"/>
      <c r="L33" s="85">
        <v>60</v>
      </c>
      <c r="M33" s="77" t="str">
        <f>VLOOKUP(N33,Sheet1!$A$1:$B$93,2)</f>
        <v xml:space="preserve"> </v>
      </c>
      <c r="N33" s="114">
        <f>VLOOKUP($U$8,'Nilai Tahriri'!$A$2:$AH$41,20,FALSE)</f>
        <v>0</v>
      </c>
      <c r="O33" s="78"/>
      <c r="P33" s="191" t="s">
        <v>118</v>
      </c>
      <c r="Q33" s="191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80">
        <f>VLOOKUP($U$8,'Nilai Syafahi'!$A$4:$Z$43,20,FALSE)</f>
        <v>0</v>
      </c>
      <c r="C34" s="281"/>
      <c r="D34" s="281"/>
      <c r="E34" s="281"/>
      <c r="F34" s="281"/>
      <c r="G34" s="281"/>
      <c r="H34" s="281"/>
      <c r="I34" s="281"/>
      <c r="J34" s="281"/>
      <c r="K34" s="188" t="s">
        <v>25</v>
      </c>
      <c r="L34" s="189"/>
      <c r="M34" s="77" t="str">
        <f>VLOOKUP(N34,Sheet1!$A$1:$B$93,2)</f>
        <v xml:space="preserve"> </v>
      </c>
      <c r="N34" s="114">
        <f>VLOOKUP($U$8,'Nilai Tahriri'!$A$2:$AH$41,21,FALSE)</f>
        <v>0</v>
      </c>
      <c r="O34" s="78"/>
      <c r="P34" s="191" t="s">
        <v>119</v>
      </c>
      <c r="Q34" s="191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77"/>
      <c r="C35" s="278"/>
      <c r="D35" s="278"/>
      <c r="E35" s="278"/>
      <c r="F35" s="278"/>
      <c r="G35" s="278"/>
      <c r="H35" s="278"/>
      <c r="I35" s="278"/>
      <c r="J35" s="278"/>
      <c r="K35" s="279"/>
      <c r="L35" s="292"/>
      <c r="M35" s="77" t="str">
        <f>VLOOKUP(N35,Sheet1!$A$1:$B$93,2)</f>
        <v xml:space="preserve"> </v>
      </c>
      <c r="N35" s="114">
        <f>VLOOKUP($U$8,'Nilai Tahriri'!$A$2:$AH$41,22,FALSE)</f>
        <v>0</v>
      </c>
      <c r="O35" s="117" t="s">
        <v>136</v>
      </c>
      <c r="P35" s="191" t="s">
        <v>120</v>
      </c>
      <c r="Q35" s="226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58" t="s">
        <v>29</v>
      </c>
      <c r="C36" s="259"/>
      <c r="D36" s="259"/>
      <c r="E36" s="259"/>
      <c r="F36" s="259"/>
      <c r="G36" s="259"/>
      <c r="H36" s="259"/>
      <c r="I36" s="259"/>
      <c r="J36" s="259"/>
      <c r="K36" s="260"/>
      <c r="L36" s="293"/>
      <c r="M36" s="77" t="str">
        <f>VLOOKUP(N36,Sheet1!$A$1:$B$93,2)</f>
        <v xml:space="preserve"> </v>
      </c>
      <c r="N36" s="114">
        <f>VLOOKUP($U$8,'Nilai Tahriri'!$A$2:$AH$41,23,FALSE)</f>
        <v>0</v>
      </c>
      <c r="O36" s="117" t="s">
        <v>134</v>
      </c>
      <c r="P36" s="191" t="s">
        <v>121</v>
      </c>
      <c r="Q36" s="226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35" t="s">
        <v>30</v>
      </c>
      <c r="C37" s="236"/>
      <c r="D37" s="236" t="s">
        <v>31</v>
      </c>
      <c r="E37" s="236"/>
      <c r="F37" s="236"/>
      <c r="G37" s="236"/>
      <c r="H37" s="236"/>
      <c r="I37" s="236"/>
      <c r="J37" s="236"/>
      <c r="K37" s="91" t="s">
        <v>32</v>
      </c>
      <c r="L37" s="293"/>
      <c r="M37" s="77" t="str">
        <f>VLOOKUP(N37,Sheet1!$A$1:$B$93,2)</f>
        <v xml:space="preserve"> </v>
      </c>
      <c r="N37" s="114">
        <f>VLOOKUP($U$8,'Nilai Tahriri'!$A$2:$AH$41,24,FALSE)</f>
        <v>0</v>
      </c>
      <c r="O37" s="117" t="s">
        <v>135</v>
      </c>
      <c r="P37" s="191" t="s">
        <v>122</v>
      </c>
      <c r="Q37" s="226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71">
        <f>VLOOKUP($U$8,Akhlak!$A$4:$J$43,6,FALSE)</f>
        <v>0</v>
      </c>
      <c r="C38" s="272"/>
      <c r="D38" s="272">
        <f>VLOOKUP($U$8,Akhlak!$A$4:$J$43,5,FALSE)</f>
        <v>0</v>
      </c>
      <c r="E38" s="272"/>
      <c r="F38" s="272"/>
      <c r="G38" s="272"/>
      <c r="H38" s="272"/>
      <c r="I38" s="272"/>
      <c r="J38" s="272"/>
      <c r="K38" s="92">
        <f>VLOOKUP($U$8,Akhlak!$A$4:$J$43,4,FALSE)</f>
        <v>0</v>
      </c>
      <c r="L38" s="293"/>
      <c r="M38" s="77" t="str">
        <f>VLOOKUP(N38,Sheet1!$A$1:$B$93,2)</f>
        <v xml:space="preserve"> </v>
      </c>
      <c r="N38" s="114">
        <f>VLOOKUP($U$8,'Nilai Tahriri'!$A$2:$AH$41,25,FALSE)</f>
        <v>0</v>
      </c>
      <c r="O38" s="117" t="s">
        <v>34</v>
      </c>
      <c r="P38" s="191" t="s">
        <v>123</v>
      </c>
      <c r="Q38" s="226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32" t="s">
        <v>33</v>
      </c>
      <c r="C39" s="233"/>
      <c r="D39" s="233"/>
      <c r="E39" s="233"/>
      <c r="F39" s="233"/>
      <c r="G39" s="233"/>
      <c r="H39" s="233"/>
      <c r="I39" s="233"/>
      <c r="J39" s="233"/>
      <c r="K39" s="234"/>
      <c r="L39" s="293"/>
      <c r="M39" s="77" t="str">
        <f>VLOOKUP(N39,Sheet1!$A$1:$B$93,2)</f>
        <v xml:space="preserve"> </v>
      </c>
      <c r="N39" s="114">
        <f>VLOOKUP($U$8,'Nilai Tahriri'!$A$2:$AH$41,26,FALSE)</f>
        <v>0</v>
      </c>
      <c r="O39" s="117" t="s">
        <v>38</v>
      </c>
      <c r="P39" s="191" t="s">
        <v>124</v>
      </c>
      <c r="Q39" s="226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73" t="s">
        <v>35</v>
      </c>
      <c r="C40" s="274"/>
      <c r="D40" s="274" t="s">
        <v>36</v>
      </c>
      <c r="E40" s="274"/>
      <c r="F40" s="274"/>
      <c r="G40" s="274"/>
      <c r="H40" s="274"/>
      <c r="I40" s="274"/>
      <c r="J40" s="274"/>
      <c r="K40" s="91" t="s">
        <v>37</v>
      </c>
      <c r="L40" s="293"/>
      <c r="M40" s="77" t="str">
        <f>VLOOKUP(N40,Sheet1!$A$1:$B$93,2)</f>
        <v xml:space="preserve"> </v>
      </c>
      <c r="N40" s="114">
        <f>VLOOKUP($U$8,'Nilai Tahriri'!$A$2:$AH$41,27,FALSE)</f>
        <v>0</v>
      </c>
      <c r="O40" s="117" t="s">
        <v>41</v>
      </c>
      <c r="P40" s="191" t="s">
        <v>125</v>
      </c>
      <c r="Q40" s="226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85">
        <f>VLOOKUP($U$8,Akhlak!$A$4:$J$43,9,FALSE)</f>
        <v>0</v>
      </c>
      <c r="C41" s="250"/>
      <c r="D41" s="250">
        <f>VLOOKUP($U$8,Akhlak!$A$4:$J$43,8,FALSE)</f>
        <v>0</v>
      </c>
      <c r="E41" s="250"/>
      <c r="F41" s="250"/>
      <c r="G41" s="250"/>
      <c r="H41" s="250"/>
      <c r="I41" s="250"/>
      <c r="J41" s="250"/>
      <c r="K41" s="92">
        <f>VLOOKUP($U$8,Akhlak!$A$4:$J$43,7,FALSE)</f>
        <v>0</v>
      </c>
      <c r="L41" s="293"/>
      <c r="M41" s="77" t="str">
        <f>VLOOKUP(N41,Sheet1!$A$1:$B$93,2)</f>
        <v xml:space="preserve"> </v>
      </c>
      <c r="N41" s="114">
        <f>VLOOKUP($U$8,'Nilai Tahriri'!$A$2:$AH$41,28,FALSE)</f>
        <v>0</v>
      </c>
      <c r="O41" s="117" t="s">
        <v>42</v>
      </c>
      <c r="P41" s="191" t="s">
        <v>126</v>
      </c>
      <c r="Q41" s="226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83" t="s">
        <v>39</v>
      </c>
      <c r="C42" s="284"/>
      <c r="D42" s="251" t="s">
        <v>40</v>
      </c>
      <c r="E42" s="251"/>
      <c r="F42" s="251"/>
      <c r="G42" s="251"/>
      <c r="H42" s="251"/>
      <c r="I42" s="251"/>
      <c r="J42" s="251"/>
      <c r="K42" s="252"/>
      <c r="L42" s="294"/>
      <c r="M42" s="77" t="str">
        <f>VLOOKUP(N42,Sheet1!$A$1:$B$93,2)</f>
        <v xml:space="preserve"> </v>
      </c>
      <c r="N42" s="114">
        <f>VLOOKUP($U$8,'Nilai Tahriri'!$A$2:$AH$41,29,FALSE)</f>
        <v>0</v>
      </c>
      <c r="O42" s="117" t="s">
        <v>44</v>
      </c>
      <c r="P42" s="191" t="s">
        <v>127</v>
      </c>
      <c r="Q42" s="226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38">
        <f ca="1">VLOOKUP($U$8,'Nilai Syafahi'!$A$4:$Z$43,25,FALSE)</f>
        <v>1</v>
      </c>
      <c r="C43" s="239"/>
      <c r="D43" s="242" t="e">
        <f>VLOOKUP($U$8,'Nilai Syafahi'!$A$4:$Z$43,24,FALSE)</f>
        <v>#DIV/0!</v>
      </c>
      <c r="E43" s="243"/>
      <c r="F43" s="243"/>
      <c r="G43" s="243"/>
      <c r="H43" s="243"/>
      <c r="I43" s="243"/>
      <c r="J43" s="244"/>
      <c r="K43" s="248">
        <f>VLOOKUP($U$8,'Nilai Syafahi'!$A$4:$Z$43,23,FALSE)</f>
        <v>0</v>
      </c>
      <c r="L43" s="293"/>
      <c r="M43" s="77" t="str">
        <f>VLOOKUP(N43,Sheet1!$A$1:$B$93,2)</f>
        <v xml:space="preserve"> </v>
      </c>
      <c r="N43" s="114">
        <f>VLOOKUP($U$8,'Nilai Tahriri'!$A$2:$AH$41,30,FALSE)</f>
        <v>0</v>
      </c>
      <c r="O43" s="117" t="s">
        <v>45</v>
      </c>
      <c r="P43" s="191" t="s">
        <v>128</v>
      </c>
      <c r="Q43" s="226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40"/>
      <c r="C44" s="241"/>
      <c r="D44" s="245"/>
      <c r="E44" s="246"/>
      <c r="F44" s="246"/>
      <c r="G44" s="246"/>
      <c r="H44" s="246"/>
      <c r="I44" s="246"/>
      <c r="J44" s="247"/>
      <c r="K44" s="249"/>
      <c r="L44" s="293"/>
      <c r="M44" s="77" t="str">
        <f>VLOOKUP(N44,Sheet1!$A$1:$B$93,2)</f>
        <v xml:space="preserve"> </v>
      </c>
      <c r="N44" s="114">
        <f>VLOOKUP($U$8,'Nilai Tahriri'!$A$2:$AH$41,31,FALSE)</f>
        <v>0</v>
      </c>
      <c r="O44" s="117" t="s">
        <v>132</v>
      </c>
      <c r="P44" s="191" t="s">
        <v>129</v>
      </c>
      <c r="Q44" s="226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90" t="s">
        <v>43</v>
      </c>
      <c r="C45" s="291"/>
      <c r="D45" s="291"/>
      <c r="E45" s="291"/>
      <c r="F45" s="291"/>
      <c r="G45" s="291"/>
      <c r="H45" s="291"/>
      <c r="I45" s="291"/>
      <c r="J45" s="291"/>
      <c r="K45" s="291"/>
      <c r="L45" s="293"/>
      <c r="M45" s="77" t="str">
        <f>VLOOKUP(N45,Sheet1!$A$1:$B$93,2)</f>
        <v xml:space="preserve"> </v>
      </c>
      <c r="N45" s="114">
        <f>VLOOKUP($U$8,'Nilai Tahriri'!$A$2:$AH$41,32,FALSE)</f>
        <v>0</v>
      </c>
      <c r="O45" s="117" t="s">
        <v>89</v>
      </c>
      <c r="P45" s="191" t="s">
        <v>130</v>
      </c>
      <c r="Q45" s="226"/>
      <c r="R45" s="81">
        <v>37</v>
      </c>
      <c r="S45" s="67"/>
      <c r="T45" s="1"/>
      <c r="U45" s="1"/>
      <c r="V45" s="256"/>
      <c r="W45" s="256"/>
      <c r="X45" s="256"/>
      <c r="Y45" s="1"/>
      <c r="Z45" s="1"/>
      <c r="AA45" s="1"/>
      <c r="AB45" s="1"/>
    </row>
    <row r="46" spans="2:28" ht="15.6" customHeight="1" x14ac:dyDescent="0.3">
      <c r="B46" s="261" t="str">
        <f>VLOOKUP($U$8,Akhlak!$A$4:$J$43,10,FALSE)</f>
        <v xml:space="preserve"> </v>
      </c>
      <c r="C46" s="262"/>
      <c r="D46" s="262"/>
      <c r="E46" s="262"/>
      <c r="F46" s="262"/>
      <c r="G46" s="262"/>
      <c r="H46" s="262"/>
      <c r="I46" s="262"/>
      <c r="J46" s="262"/>
      <c r="K46" s="263"/>
      <c r="L46" s="293"/>
      <c r="M46" s="77" t="str">
        <f>VLOOKUP(N46,Sheet1!$A$1:$B$93,2)</f>
        <v xml:space="preserve"> </v>
      </c>
      <c r="N46" s="114"/>
      <c r="O46" s="117" t="s">
        <v>46</v>
      </c>
      <c r="P46" s="191" t="s">
        <v>131</v>
      </c>
      <c r="Q46" s="226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64"/>
      <c r="C47" s="202"/>
      <c r="D47" s="202"/>
      <c r="E47" s="202"/>
      <c r="F47" s="202"/>
      <c r="G47" s="202"/>
      <c r="H47" s="202"/>
      <c r="I47" s="202"/>
      <c r="J47" s="202"/>
      <c r="K47" s="265"/>
      <c r="L47" s="293"/>
      <c r="M47" s="94" t="str">
        <f>VLOOKUP(N47,Sheet1!$A$1:$B$93,2)</f>
        <v xml:space="preserve"> </v>
      </c>
      <c r="N47" s="95">
        <f>VLOOKUP($U$8,'Nilai Tahriri'!$A$2:$AH$41,33,FALSE)</f>
        <v>0</v>
      </c>
      <c r="O47" s="117" t="s">
        <v>133</v>
      </c>
      <c r="P47" s="191" t="s">
        <v>51</v>
      </c>
      <c r="Q47" s="226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23" t="e">
        <f>VLOOKUP($U$8,'Nilai Syafahi'!$A$4:$Z$43,26,FALSE)</f>
        <v>#DIV/0!</v>
      </c>
      <c r="C48" s="224"/>
      <c r="D48" s="224"/>
      <c r="E48" s="224"/>
      <c r="F48" s="224"/>
      <c r="G48" s="224"/>
      <c r="H48" s="224"/>
      <c r="I48" s="224"/>
      <c r="J48" s="224"/>
      <c r="K48" s="97" t="s">
        <v>181</v>
      </c>
      <c r="L48" s="295"/>
      <c r="M48" s="254">
        <f>VLOOKUP($U$8,'Nilai Tahriri'!$A$2:$AH$41,34,FALSE)</f>
        <v>0</v>
      </c>
      <c r="N48" s="255" t="e">
        <f>VLOOKUP($U$8,'Nilai Tahriri'!$A$2:$AH$41,41,FALSE)</f>
        <v>#REF!</v>
      </c>
      <c r="O48" s="255" t="e">
        <f>VLOOKUP($U$8,'Nilai Tahriri'!$A$2:$AH$41,41,FALSE)</f>
        <v>#REF!</v>
      </c>
      <c r="P48" s="267" t="s">
        <v>25</v>
      </c>
      <c r="Q48" s="267"/>
      <c r="R48" s="268"/>
      <c r="S48" s="67"/>
      <c r="T48" s="1"/>
      <c r="U48" s="1"/>
      <c r="V48" s="1"/>
      <c r="W48" s="1"/>
      <c r="X48" s="1"/>
      <c r="Y48" s="1"/>
      <c r="Z48" s="257"/>
      <c r="AA48" s="257"/>
      <c r="AB48" s="257"/>
    </row>
    <row r="49" spans="2:28" ht="8.25" customHeight="1" x14ac:dyDescent="0.3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237" t="str">
        <f>Biodata!$C$13</f>
        <v>١٩ من محرم سنة ١٤٤٨ ه</v>
      </c>
      <c r="N50" s="237"/>
      <c r="O50" s="237"/>
      <c r="P50" s="237"/>
      <c r="Q50" s="187" t="s">
        <v>47</v>
      </c>
      <c r="R50" s="187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237" t="str">
        <f>Biodata!$C$14</f>
        <v>٤٠ من يوليو سنة ٢٠٢٦ م</v>
      </c>
      <c r="N51" s="237"/>
      <c r="O51" s="237"/>
      <c r="P51" s="237"/>
      <c r="Q51" s="187"/>
      <c r="R51" s="187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31" t="s">
        <v>49</v>
      </c>
      <c r="C53" s="231"/>
      <c r="D53" s="231"/>
      <c r="E53" s="231"/>
      <c r="F53" s="231"/>
      <c r="G53" s="231"/>
      <c r="H53" s="231"/>
      <c r="I53" s="231"/>
      <c r="J53" s="231"/>
      <c r="K53" s="231"/>
      <c r="L53" s="103"/>
      <c r="M53" s="102"/>
      <c r="N53" s="108"/>
      <c r="O53" s="253" t="s">
        <v>50</v>
      </c>
      <c r="P53" s="253"/>
      <c r="Q53" s="253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7"/>
      <c r="C54" s="107"/>
      <c r="D54" s="107"/>
      <c r="E54" s="107"/>
      <c r="F54" s="107"/>
      <c r="G54" s="107"/>
      <c r="H54" s="107"/>
      <c r="I54" s="107"/>
      <c r="J54" s="107"/>
      <c r="K54" s="230" t="s">
        <v>158</v>
      </c>
      <c r="L54" s="230"/>
      <c r="M54" s="230"/>
      <c r="N54" s="230"/>
      <c r="O54" s="230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8">
        <f>Biodata!$C$19</f>
        <v>0</v>
      </c>
      <c r="P56" s="218"/>
      <c r="Q56" s="218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2"/>
      <c r="C58" s="111"/>
      <c r="D58" s="111"/>
      <c r="E58" s="111"/>
      <c r="F58" s="111"/>
      <c r="G58" s="111"/>
      <c r="H58" s="111"/>
      <c r="I58" s="111"/>
      <c r="J58" s="111"/>
      <c r="K58" s="282" t="str">
        <f>Biodata!$C$16</f>
        <v>كياهى الحاج شهاب المعي الماجستير</v>
      </c>
      <c r="L58" s="282"/>
      <c r="M58" s="282"/>
      <c r="N58" s="282"/>
      <c r="O58" s="282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J1RMIQbJsRCPF4XBN9uSDZ7gYgGJYO92gB26p3vOsJE1Pt2B6CvUqPG3EUVVTlJbSPgUUetmeUpe9ysipGGpTw==" saltValue="R0UhAwuA9XDvbED8F+ZYHQ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579120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20" zoomScaleNormal="100" workbookViewId="0">
      <selection activeCell="B9" sqref="B9"/>
    </sheetView>
  </sheetViews>
  <sheetFormatPr defaultColWidth="8.6640625" defaultRowHeight="14.4" x14ac:dyDescent="0.3"/>
  <cols>
    <col min="1" max="1" width="5.21875" style="55" customWidth="1"/>
    <col min="2" max="2" width="30.5546875" style="62" customWidth="1"/>
    <col min="3" max="3" width="8.6640625" style="55"/>
    <col min="4" max="4" width="11.21875" style="55" bestFit="1" customWidth="1"/>
    <col min="5" max="5" width="13.88671875" style="65" bestFit="1" customWidth="1"/>
    <col min="6" max="6" width="9.109375" style="65" bestFit="1" customWidth="1"/>
    <col min="7" max="7" width="10.6640625" style="55" bestFit="1" customWidth="1"/>
    <col min="8" max="16384" width="8.6640625" style="55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4"/>
      <c r="B2" s="56"/>
      <c r="C2" s="54"/>
      <c r="D2" s="54"/>
      <c r="E2" s="54"/>
      <c r="F2" s="54"/>
      <c r="G2" s="54"/>
    </row>
    <row r="3" spans="1:7" ht="17.399999999999999" x14ac:dyDescent="0.3">
      <c r="A3" s="298" t="str">
        <f>Biodata!C4</f>
        <v>الرابع أ للبنين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">
      <c r="A6" s="58">
        <v>1</v>
      </c>
      <c r="B6" s="66" t="str">
        <f>'Data Siswa'!B2</f>
        <v>ABDUL HADI RIZKI</v>
      </c>
      <c r="C6" s="58" t="str">
        <f>'Data Siswa'!C2</f>
        <v>249</v>
      </c>
      <c r="D6" s="59">
        <f>'Nilai Syafahi'!W4</f>
        <v>0</v>
      </c>
      <c r="E6" s="60" t="e">
        <f>'Nilai Syafahi'!X4</f>
        <v>#DIV/0!</v>
      </c>
      <c r="F6" s="61">
        <f ca="1">'Nilai Syafahi'!Y4</f>
        <v>1</v>
      </c>
      <c r="G6" s="61" t="e">
        <f>'Nilai Syafahi'!Z4</f>
        <v>#DIV/0!</v>
      </c>
    </row>
    <row r="7" spans="1:7" ht="18" customHeight="1" x14ac:dyDescent="0.3">
      <c r="A7" s="58">
        <v>2</v>
      </c>
      <c r="B7" s="66" t="str">
        <f>'Data Siswa'!B3</f>
        <v>AHMAD ALI AL - MUZAKKY</v>
      </c>
      <c r="C7" s="58" t="str">
        <f>'Data Siswa'!C3</f>
        <v>250</v>
      </c>
      <c r="D7" s="59">
        <f>'Nilai Syafahi'!W5</f>
        <v>0</v>
      </c>
      <c r="E7" s="60" t="e">
        <f>'Nilai Syafahi'!X5</f>
        <v>#DIV/0!</v>
      </c>
      <c r="F7" s="61">
        <f ca="1">'Nilai Syafahi'!Y5</f>
        <v>1</v>
      </c>
      <c r="G7" s="61" t="e">
        <f>'Nilai Syafahi'!Z5</f>
        <v>#DIV/0!</v>
      </c>
    </row>
    <row r="8" spans="1:7" ht="18" customHeight="1" x14ac:dyDescent="0.3">
      <c r="A8" s="58">
        <v>3</v>
      </c>
      <c r="B8" s="66" t="str">
        <f>'Data Siswa'!B4</f>
        <v>AHMAD SAFI'I ALMUKTI</v>
      </c>
      <c r="C8" s="58" t="str">
        <f>'Data Siswa'!C4</f>
        <v>251</v>
      </c>
      <c r="D8" s="59">
        <f>'Nilai Syafahi'!W6</f>
        <v>0</v>
      </c>
      <c r="E8" s="60" t="e">
        <f>'Nilai Syafahi'!X6</f>
        <v>#DIV/0!</v>
      </c>
      <c r="F8" s="61">
        <f ca="1">'Nilai Syafahi'!Y6</f>
        <v>1</v>
      </c>
      <c r="G8" s="61" t="e">
        <f>'Nilai Syafahi'!Z6</f>
        <v>#DIV/0!</v>
      </c>
    </row>
    <row r="9" spans="1:7" ht="18" customHeight="1" x14ac:dyDescent="0.3">
      <c r="A9" s="58">
        <v>4</v>
      </c>
      <c r="B9" s="66" t="str">
        <f>'Data Siswa'!B5</f>
        <v>AHMAD UBAEDILAH</v>
      </c>
      <c r="C9" s="58" t="str">
        <f>'Data Siswa'!C5</f>
        <v>252</v>
      </c>
      <c r="D9" s="59">
        <f>'Nilai Syafahi'!W7</f>
        <v>0</v>
      </c>
      <c r="E9" s="60" t="e">
        <f>'Nilai Syafahi'!X7</f>
        <v>#DIV/0!</v>
      </c>
      <c r="F9" s="61">
        <f ca="1">'Nilai Syafahi'!Y7</f>
        <v>1</v>
      </c>
      <c r="G9" s="61" t="e">
        <f>'Nilai Syafahi'!Z7</f>
        <v>#DIV/0!</v>
      </c>
    </row>
    <row r="10" spans="1:7" ht="18" customHeight="1" x14ac:dyDescent="0.3">
      <c r="A10" s="58">
        <v>5</v>
      </c>
      <c r="B10" s="66" t="str">
        <f>'Data Siswa'!B6</f>
        <v>AQBILL FATTIH AL ADHA</v>
      </c>
      <c r="C10" s="58" t="str">
        <f>'Data Siswa'!C6</f>
        <v>253</v>
      </c>
      <c r="D10" s="59">
        <f>'Nilai Syafahi'!W8</f>
        <v>0</v>
      </c>
      <c r="E10" s="60" t="e">
        <f>'Nilai Syafahi'!X8</f>
        <v>#DIV/0!</v>
      </c>
      <c r="F10" s="61">
        <f ca="1">'Nilai Syafahi'!Y8</f>
        <v>1</v>
      </c>
      <c r="G10" s="61" t="e">
        <f>'Nilai Syafahi'!Z8</f>
        <v>#DIV/0!</v>
      </c>
    </row>
    <row r="11" spans="1:7" ht="18" customHeight="1" x14ac:dyDescent="0.3">
      <c r="A11" s="58">
        <v>6</v>
      </c>
      <c r="B11" s="66" t="str">
        <f>'Data Siswa'!B7</f>
        <v>ARI REDZEKHY SYAPUTRA</v>
      </c>
      <c r="C11" s="58" t="str">
        <f>'Data Siswa'!C7</f>
        <v>254</v>
      </c>
      <c r="D11" s="59">
        <f>'Nilai Syafahi'!W9</f>
        <v>0</v>
      </c>
      <c r="E11" s="60" t="e">
        <f>'Nilai Syafahi'!X9</f>
        <v>#DIV/0!</v>
      </c>
      <c r="F11" s="61">
        <f ca="1">'Nilai Syafahi'!Y9</f>
        <v>1</v>
      </c>
      <c r="G11" s="61" t="e">
        <f>'Nilai Syafahi'!Z9</f>
        <v>#DIV/0!</v>
      </c>
    </row>
    <row r="12" spans="1:7" ht="18" customHeight="1" x14ac:dyDescent="0.3">
      <c r="A12" s="58">
        <v>7</v>
      </c>
      <c r="B12" s="66" t="str">
        <f>'Data Siswa'!B8</f>
        <v>AZRILHAMDI KAUSAR AVICENNA</v>
      </c>
      <c r="C12" s="58" t="str">
        <f>'Data Siswa'!C8</f>
        <v>255</v>
      </c>
      <c r="D12" s="59">
        <f>'Nilai Syafahi'!W10</f>
        <v>0</v>
      </c>
      <c r="E12" s="60" t="e">
        <f>'Nilai Syafahi'!X10</f>
        <v>#DIV/0!</v>
      </c>
      <c r="F12" s="61">
        <f ca="1">'Nilai Syafahi'!Y10</f>
        <v>1</v>
      </c>
      <c r="G12" s="61" t="e">
        <f>'Nilai Syafahi'!Z10</f>
        <v>#DIV/0!</v>
      </c>
    </row>
    <row r="13" spans="1:7" ht="18" customHeight="1" x14ac:dyDescent="0.3">
      <c r="A13" s="58">
        <v>8</v>
      </c>
      <c r="B13" s="66" t="str">
        <f>'Data Siswa'!B9</f>
        <v>BANYU HUSODO AJI RUDITO</v>
      </c>
      <c r="C13" s="58" t="str">
        <f>'Data Siswa'!C9</f>
        <v>256</v>
      </c>
      <c r="D13" s="59">
        <f>'Nilai Syafahi'!W11</f>
        <v>0</v>
      </c>
      <c r="E13" s="60" t="e">
        <f>'Nilai Syafahi'!X11</f>
        <v>#DIV/0!</v>
      </c>
      <c r="F13" s="61">
        <f ca="1">'Nilai Syafahi'!Y11</f>
        <v>1</v>
      </c>
      <c r="G13" s="61" t="e">
        <f>'Nilai Syafahi'!Z11</f>
        <v>#DIV/0!</v>
      </c>
    </row>
    <row r="14" spans="1:7" ht="18" customHeight="1" x14ac:dyDescent="0.3">
      <c r="A14" s="58">
        <v>9</v>
      </c>
      <c r="B14" s="66" t="str">
        <f>'Data Siswa'!B10</f>
        <v>DWIKA FAIRUZ AL GHIFFARI</v>
      </c>
      <c r="C14" s="58" t="str">
        <f>'Data Siswa'!C10</f>
        <v>257</v>
      </c>
      <c r="D14" s="59">
        <f>'Nilai Syafahi'!W12</f>
        <v>0</v>
      </c>
      <c r="E14" s="60" t="e">
        <f>'Nilai Syafahi'!X12</f>
        <v>#DIV/0!</v>
      </c>
      <c r="F14" s="61">
        <f ca="1">'Nilai Syafahi'!Y12</f>
        <v>1</v>
      </c>
      <c r="G14" s="61" t="e">
        <f>'Nilai Syafahi'!Z12</f>
        <v>#DIV/0!</v>
      </c>
    </row>
    <row r="15" spans="1:7" ht="18" customHeight="1" x14ac:dyDescent="0.3">
      <c r="A15" s="58">
        <v>10</v>
      </c>
      <c r="B15" s="66" t="str">
        <f>'Data Siswa'!B11</f>
        <v>FATA RAJA ASROF</v>
      </c>
      <c r="C15" s="58" t="str">
        <f>'Data Siswa'!C11</f>
        <v>258</v>
      </c>
      <c r="D15" s="59">
        <f>'Nilai Syafahi'!W13</f>
        <v>0</v>
      </c>
      <c r="E15" s="60" t="e">
        <f>'Nilai Syafahi'!X13</f>
        <v>#DIV/0!</v>
      </c>
      <c r="F15" s="61">
        <f ca="1">'Nilai Syafahi'!Y13</f>
        <v>1</v>
      </c>
      <c r="G15" s="61" t="e">
        <f>'Nilai Syafahi'!Z13</f>
        <v>#DIV/0!</v>
      </c>
    </row>
    <row r="16" spans="1:7" ht="18" customHeight="1" x14ac:dyDescent="0.3">
      <c r="A16" s="58">
        <v>11</v>
      </c>
      <c r="B16" s="66" t="str">
        <f>'Data Siswa'!B12</f>
        <v>HARIZQY SHOBIRIN HAMID</v>
      </c>
      <c r="C16" s="58" t="str">
        <f>'Data Siswa'!C12</f>
        <v>259</v>
      </c>
      <c r="D16" s="59">
        <f>'Nilai Syafahi'!W14</f>
        <v>0</v>
      </c>
      <c r="E16" s="60" t="e">
        <f>'Nilai Syafahi'!X14</f>
        <v>#DIV/0!</v>
      </c>
      <c r="F16" s="61">
        <f ca="1">'Nilai Syafahi'!Y14</f>
        <v>1</v>
      </c>
      <c r="G16" s="61" t="e">
        <f>'Nilai Syafahi'!Z14</f>
        <v>#DIV/0!</v>
      </c>
    </row>
    <row r="17" spans="1:7" ht="18" customHeight="1" x14ac:dyDescent="0.3">
      <c r="A17" s="58">
        <v>12</v>
      </c>
      <c r="B17" s="66" t="str">
        <f>'Data Siswa'!B13</f>
        <v>KHOIRUL AL FARUQ ISMAIL</v>
      </c>
      <c r="C17" s="58" t="str">
        <f>'Data Siswa'!C13</f>
        <v>260</v>
      </c>
      <c r="D17" s="59">
        <f>'Nilai Syafahi'!W15</f>
        <v>0</v>
      </c>
      <c r="E17" s="60" t="e">
        <f>'Nilai Syafahi'!X15</f>
        <v>#DIV/0!</v>
      </c>
      <c r="F17" s="61">
        <f ca="1">'Nilai Syafahi'!Y15</f>
        <v>1</v>
      </c>
      <c r="G17" s="61" t="e">
        <f>'Nilai Syafahi'!Z15</f>
        <v>#DIV/0!</v>
      </c>
    </row>
    <row r="18" spans="1:7" ht="18" customHeight="1" x14ac:dyDescent="0.3">
      <c r="A18" s="58">
        <v>13</v>
      </c>
      <c r="B18" s="66" t="str">
        <f>'Data Siswa'!B14</f>
        <v>MUHAMAD HAIKAL RAMADHAN</v>
      </c>
      <c r="C18" s="58" t="str">
        <f>'Data Siswa'!C14</f>
        <v>261</v>
      </c>
      <c r="D18" s="59">
        <f>'Nilai Syafahi'!W16</f>
        <v>0</v>
      </c>
      <c r="E18" s="60" t="e">
        <f>'Nilai Syafahi'!X16</f>
        <v>#DIV/0!</v>
      </c>
      <c r="F18" s="61">
        <f ca="1">'Nilai Syafahi'!Y16</f>
        <v>1</v>
      </c>
      <c r="G18" s="61" t="e">
        <f>'Nilai Syafahi'!Z16</f>
        <v>#DIV/0!</v>
      </c>
    </row>
    <row r="19" spans="1:7" ht="18" customHeight="1" x14ac:dyDescent="0.3">
      <c r="A19" s="58">
        <v>14</v>
      </c>
      <c r="B19" s="66" t="str">
        <f>'Data Siswa'!B15</f>
        <v>MUHAMAD ROFFI SHOFAUL WARIS</v>
      </c>
      <c r="C19" s="58" t="str">
        <f>'Data Siswa'!C15</f>
        <v>262</v>
      </c>
      <c r="D19" s="59">
        <f>'Nilai Syafahi'!W17</f>
        <v>0</v>
      </c>
      <c r="E19" s="60" t="e">
        <f>'Nilai Syafahi'!X17</f>
        <v>#DIV/0!</v>
      </c>
      <c r="F19" s="61">
        <f ca="1">'Nilai Syafahi'!Y17</f>
        <v>1</v>
      </c>
      <c r="G19" s="61" t="e">
        <f>'Nilai Syafahi'!Z17</f>
        <v>#DIV/0!</v>
      </c>
    </row>
    <row r="20" spans="1:7" ht="18" customHeight="1" x14ac:dyDescent="0.3">
      <c r="A20" s="58">
        <v>15</v>
      </c>
      <c r="B20" s="66" t="str">
        <f>'Data Siswa'!B16</f>
        <v>MUHAMMAD FADLAN</v>
      </c>
      <c r="C20" s="58" t="str">
        <f>'Data Siswa'!C16</f>
        <v>263</v>
      </c>
      <c r="D20" s="59">
        <f>'Nilai Syafahi'!W18</f>
        <v>0</v>
      </c>
      <c r="E20" s="60" t="e">
        <f>'Nilai Syafahi'!X18</f>
        <v>#DIV/0!</v>
      </c>
      <c r="F20" s="61">
        <f ca="1">'Nilai Syafahi'!Y18</f>
        <v>1</v>
      </c>
      <c r="G20" s="61" t="e">
        <f>'Nilai Syafahi'!Z18</f>
        <v>#DIV/0!</v>
      </c>
    </row>
    <row r="21" spans="1:7" ht="18" customHeight="1" x14ac:dyDescent="0.3">
      <c r="A21" s="58">
        <v>16</v>
      </c>
      <c r="B21" s="66" t="str">
        <f>'Data Siswa'!B17</f>
        <v>MUHAMMAD HERLI FIRNANDES</v>
      </c>
      <c r="C21" s="58" t="str">
        <f>'Data Siswa'!C17</f>
        <v>264</v>
      </c>
      <c r="D21" s="59">
        <f>'Nilai Syafahi'!W19</f>
        <v>0</v>
      </c>
      <c r="E21" s="60" t="e">
        <f>'Nilai Syafahi'!X19</f>
        <v>#DIV/0!</v>
      </c>
      <c r="F21" s="61">
        <f ca="1">'Nilai Syafahi'!Y19</f>
        <v>1</v>
      </c>
      <c r="G21" s="61" t="e">
        <f>'Nilai Syafahi'!Z19</f>
        <v>#DIV/0!</v>
      </c>
    </row>
    <row r="22" spans="1:7" ht="18" customHeight="1" x14ac:dyDescent="0.3">
      <c r="A22" s="58">
        <v>17</v>
      </c>
      <c r="B22" s="66" t="str">
        <f>'Data Siswa'!B18</f>
        <v>RADITYA AHNAF ALKIANDRA</v>
      </c>
      <c r="C22" s="58" t="str">
        <f>'Data Siswa'!C18</f>
        <v>265</v>
      </c>
      <c r="D22" s="59">
        <f>'Nilai Syafahi'!W20</f>
        <v>0</v>
      </c>
      <c r="E22" s="60" t="e">
        <f>'Nilai Syafahi'!X20</f>
        <v>#DIV/0!</v>
      </c>
      <c r="F22" s="61">
        <f ca="1">'Nilai Syafahi'!Y20</f>
        <v>1</v>
      </c>
      <c r="G22" s="61" t="e">
        <f>'Nilai Syafahi'!Z20</f>
        <v>#DIV/0!</v>
      </c>
    </row>
    <row r="23" spans="1:7" ht="18" customHeight="1" x14ac:dyDescent="0.3">
      <c r="A23" s="58">
        <v>18</v>
      </c>
      <c r="B23" s="66" t="str">
        <f>'Data Siswa'!B19</f>
        <v>RAFIF ALMER GHANI</v>
      </c>
      <c r="C23" s="58" t="str">
        <f>'Data Siswa'!C19</f>
        <v>266</v>
      </c>
      <c r="D23" s="59">
        <f>'Nilai Syafahi'!W21</f>
        <v>0</v>
      </c>
      <c r="E23" s="60" t="e">
        <f>'Nilai Syafahi'!X21</f>
        <v>#DIV/0!</v>
      </c>
      <c r="F23" s="61">
        <f ca="1">'Nilai Syafahi'!Y21</f>
        <v>1</v>
      </c>
      <c r="G23" s="61" t="e">
        <f>'Nilai Syafahi'!Z21</f>
        <v>#DIV/0!</v>
      </c>
    </row>
    <row r="24" spans="1:7" ht="18" customHeight="1" x14ac:dyDescent="0.3">
      <c r="A24" s="58">
        <v>19</v>
      </c>
      <c r="B24" s="66" t="str">
        <f>'Data Siswa'!B20</f>
        <v>RIZIEQ NUR FADHILAH</v>
      </c>
      <c r="C24" s="58" t="str">
        <f>'Data Siswa'!C20</f>
        <v>267</v>
      </c>
      <c r="D24" s="59">
        <f>'Nilai Syafahi'!W22</f>
        <v>0</v>
      </c>
      <c r="E24" s="60" t="e">
        <f>'Nilai Syafahi'!X22</f>
        <v>#DIV/0!</v>
      </c>
      <c r="F24" s="61">
        <f ca="1">'Nilai Syafahi'!Y22</f>
        <v>1</v>
      </c>
      <c r="G24" s="61" t="e">
        <f>'Nilai Syafahi'!Z22</f>
        <v>#DIV/0!</v>
      </c>
    </row>
    <row r="25" spans="1:7" ht="18" customHeight="1" x14ac:dyDescent="0.3">
      <c r="A25" s="58">
        <v>20</v>
      </c>
      <c r="B25" s="66" t="str">
        <f>'Data Siswa'!B21</f>
        <v>SHEEHAN FAVIAN ASFAR</v>
      </c>
      <c r="C25" s="58" t="str">
        <f>'Data Siswa'!C21</f>
        <v>268</v>
      </c>
      <c r="D25" s="59">
        <f>'Nilai Syafahi'!W23</f>
        <v>0</v>
      </c>
      <c r="E25" s="60" t="e">
        <f>'Nilai Syafahi'!X23</f>
        <v>#DIV/0!</v>
      </c>
      <c r="F25" s="61">
        <f ca="1">'Nilai Syafahi'!Y23</f>
        <v>1</v>
      </c>
      <c r="G25" s="61" t="e">
        <f>'Nilai Syafahi'!Z23</f>
        <v>#DIV/0!</v>
      </c>
    </row>
    <row r="26" spans="1:7" ht="18" customHeight="1" x14ac:dyDescent="0.3">
      <c r="A26" s="58">
        <v>21</v>
      </c>
      <c r="B26" s="66" t="str">
        <f>'Data Siswa'!B22</f>
        <v>TAUFIK RAMADHANI</v>
      </c>
      <c r="C26" s="58" t="str">
        <f>'Data Siswa'!C22</f>
        <v>269</v>
      </c>
      <c r="D26" s="59">
        <f>'Nilai Syafahi'!W24</f>
        <v>0</v>
      </c>
      <c r="E26" s="60" t="e">
        <f>'Nilai Syafahi'!X24</f>
        <v>#DIV/0!</v>
      </c>
      <c r="F26" s="61">
        <f ca="1">'Nilai Syafahi'!Y24</f>
        <v>1</v>
      </c>
      <c r="G26" s="61" t="e">
        <f>'Nilai Syafahi'!Z24</f>
        <v>#DIV/0!</v>
      </c>
    </row>
    <row r="27" spans="1:7" ht="18" customHeight="1" x14ac:dyDescent="0.3">
      <c r="A27" s="58">
        <v>22</v>
      </c>
      <c r="B27" s="66" t="str">
        <f>'Data Siswa'!B23</f>
        <v>YUSUF ISKANDAR</v>
      </c>
      <c r="C27" s="58" t="str">
        <f>'Data Siswa'!C23</f>
        <v>270</v>
      </c>
      <c r="D27" s="59">
        <f>'Nilai Syafahi'!W25</f>
        <v>0</v>
      </c>
      <c r="E27" s="60" t="e">
        <f>'Nilai Syafahi'!X25</f>
        <v>#DIV/0!</v>
      </c>
      <c r="F27" s="61">
        <f ca="1">'Nilai Syafahi'!Y25</f>
        <v>1</v>
      </c>
      <c r="G27" s="61" t="e">
        <f>'Nilai Syafahi'!Z25</f>
        <v>#DIV/0!</v>
      </c>
    </row>
    <row r="28" spans="1:7" ht="18" customHeight="1" x14ac:dyDescent="0.3">
      <c r="A28" s="58">
        <v>23</v>
      </c>
      <c r="B28" s="66">
        <f>'Data Siswa'!B24</f>
        <v>0</v>
      </c>
      <c r="C28" s="58">
        <f>'Data Siswa'!C24</f>
        <v>0</v>
      </c>
      <c r="D28" s="59">
        <f>'Nilai Syafahi'!W26</f>
        <v>0</v>
      </c>
      <c r="E28" s="60" t="e">
        <f>'Nilai Syafahi'!X26</f>
        <v>#DIV/0!</v>
      </c>
      <c r="F28" s="61">
        <f ca="1">'Nilai Syafahi'!Y26</f>
        <v>1</v>
      </c>
      <c r="G28" s="61" t="e">
        <f>'Nilai Syafahi'!Z26</f>
        <v>#DIV/0!</v>
      </c>
    </row>
    <row r="29" spans="1:7" ht="18" customHeight="1" x14ac:dyDescent="0.3">
      <c r="A29" s="58">
        <v>24</v>
      </c>
      <c r="B29" s="66">
        <f>'Data Siswa'!B25</f>
        <v>0</v>
      </c>
      <c r="C29" s="58">
        <f>'Data Siswa'!C25</f>
        <v>0</v>
      </c>
      <c r="D29" s="59">
        <f>'Nilai Syafahi'!W27</f>
        <v>0</v>
      </c>
      <c r="E29" s="60" t="e">
        <f>'Nilai Syafahi'!X27</f>
        <v>#DIV/0!</v>
      </c>
      <c r="F29" s="61">
        <f ca="1">'Nilai Syafahi'!Y27</f>
        <v>1</v>
      </c>
      <c r="G29" s="61" t="e">
        <f>'Nilai Syafahi'!Z27</f>
        <v>#DIV/0!</v>
      </c>
    </row>
    <row r="30" spans="1:7" ht="18" customHeight="1" x14ac:dyDescent="0.3">
      <c r="A30" s="58">
        <v>25</v>
      </c>
      <c r="B30" s="66">
        <f>'Data Siswa'!B26</f>
        <v>0</v>
      </c>
      <c r="C30" s="58">
        <f>'Data Siswa'!C26</f>
        <v>0</v>
      </c>
      <c r="D30" s="59">
        <f>'Nilai Syafahi'!W28</f>
        <v>0</v>
      </c>
      <c r="E30" s="60" t="e">
        <f>'Nilai Syafahi'!X28</f>
        <v>#DIV/0!</v>
      </c>
      <c r="F30" s="61">
        <f ca="1">'Nilai Syafahi'!Y28</f>
        <v>1</v>
      </c>
      <c r="G30" s="61" t="e">
        <f>'Nilai Syafahi'!Z28</f>
        <v>#DIV/0!</v>
      </c>
    </row>
    <row r="31" spans="1:7" ht="18" customHeight="1" x14ac:dyDescent="0.3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1</v>
      </c>
      <c r="G31" s="61" t="e">
        <f>'Nilai Syafahi'!Z29</f>
        <v>#DIV/0!</v>
      </c>
    </row>
    <row r="32" spans="1:7" ht="18" customHeight="1" x14ac:dyDescent="0.3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1</v>
      </c>
      <c r="G32" s="61" t="e">
        <f>'Nilai Syafahi'!Z30</f>
        <v>#DIV/0!</v>
      </c>
    </row>
    <row r="33" spans="1:7" ht="18" customHeight="1" x14ac:dyDescent="0.3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1</v>
      </c>
      <c r="G33" s="61" t="e">
        <f>'Nilai Syafahi'!Z31</f>
        <v>#DIV/0!</v>
      </c>
    </row>
    <row r="34" spans="1:7" ht="18" customHeight="1" x14ac:dyDescent="0.3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1</v>
      </c>
      <c r="G34" s="61" t="e">
        <f>'Nilai Syafahi'!Z32</f>
        <v>#DIV/0!</v>
      </c>
    </row>
    <row r="35" spans="1:7" ht="18" customHeight="1" x14ac:dyDescent="0.3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1</v>
      </c>
      <c r="G35" s="61" t="e">
        <f>'Nilai Syafahi'!Z33</f>
        <v>#DIV/0!</v>
      </c>
    </row>
    <row r="36" spans="1:7" ht="18" customHeight="1" x14ac:dyDescent="0.3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1</v>
      </c>
      <c r="G36" s="61" t="e">
        <f>'Nilai Syafahi'!Z34</f>
        <v>#DIV/0!</v>
      </c>
    </row>
    <row r="37" spans="1:7" ht="18" customHeight="1" x14ac:dyDescent="0.3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1</v>
      </c>
      <c r="G37" s="61" t="e">
        <f>'Nilai Syafahi'!Z35</f>
        <v>#DIV/0!</v>
      </c>
    </row>
    <row r="38" spans="1:7" ht="18" customHeight="1" x14ac:dyDescent="0.3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1</v>
      </c>
      <c r="G38" s="61" t="e">
        <f>'Nilai Syafahi'!Z36</f>
        <v>#DIV/0!</v>
      </c>
    </row>
    <row r="39" spans="1:7" ht="18" customHeight="1" x14ac:dyDescent="0.3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1</v>
      </c>
      <c r="G39" s="61" t="e">
        <f>'Nilai Syafahi'!Z37</f>
        <v>#DIV/0!</v>
      </c>
    </row>
    <row r="40" spans="1:7" ht="18" customHeight="1" x14ac:dyDescent="0.3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1</v>
      </c>
      <c r="G40" s="61" t="e">
        <f>'Nilai Syafahi'!Z38</f>
        <v>#DIV/0!</v>
      </c>
    </row>
    <row r="41" spans="1:7" ht="18" customHeight="1" x14ac:dyDescent="0.3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1</v>
      </c>
      <c r="G41" s="61" t="e">
        <f>'Nilai Syafahi'!Z39</f>
        <v>#DIV/0!</v>
      </c>
    </row>
    <row r="42" spans="1:7" ht="18" customHeight="1" x14ac:dyDescent="0.3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1</v>
      </c>
      <c r="G42" s="61" t="e">
        <f>'Nilai Syafahi'!Z40</f>
        <v>#DIV/0!</v>
      </c>
    </row>
    <row r="43" spans="1:7" ht="18" customHeight="1" x14ac:dyDescent="0.3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1</v>
      </c>
      <c r="G43" s="61" t="e">
        <f>'Nilai Syafahi'!Z41</f>
        <v>#DIV/0!</v>
      </c>
    </row>
    <row r="44" spans="1:7" ht="18" customHeight="1" x14ac:dyDescent="0.3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1</v>
      </c>
      <c r="G44" s="61" t="e">
        <f>'Nilai Syafahi'!Z42</f>
        <v>#DIV/0!</v>
      </c>
    </row>
    <row r="45" spans="1:7" ht="18" customHeight="1" x14ac:dyDescent="0.3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1</v>
      </c>
      <c r="G45" s="61" t="e">
        <f>'Nilai Syafahi'!Z43</f>
        <v>#DIV/0!</v>
      </c>
    </row>
    <row r="47" spans="1:7" ht="18" x14ac:dyDescent="0.35">
      <c r="D47" s="63"/>
      <c r="E47" s="299" t="s">
        <v>160</v>
      </c>
      <c r="F47" s="299"/>
      <c r="G47" s="299"/>
    </row>
    <row r="48" spans="1:7" ht="18" x14ac:dyDescent="0.35">
      <c r="D48" s="63"/>
      <c r="E48" s="64"/>
      <c r="F48" s="64"/>
    </row>
    <row r="49" spans="4:7" ht="18" x14ac:dyDescent="0.35">
      <c r="D49" s="63"/>
      <c r="E49" s="64"/>
      <c r="F49" s="64"/>
    </row>
    <row r="50" spans="4:7" ht="18" x14ac:dyDescent="0.35">
      <c r="D50" s="63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6640625" customWidth="1"/>
  </cols>
  <sheetData>
    <row r="1" spans="1:2" x14ac:dyDescent="0.3">
      <c r="A1" s="35"/>
      <c r="B1" s="35"/>
    </row>
    <row r="2" spans="1:2" x14ac:dyDescent="0.3">
      <c r="A2" s="50">
        <v>0</v>
      </c>
      <c r="B2" s="35" t="s">
        <v>94</v>
      </c>
    </row>
    <row r="3" spans="1:2" x14ac:dyDescent="0.3">
      <c r="A3" s="50">
        <v>1</v>
      </c>
      <c r="B3" s="35" t="s">
        <v>267</v>
      </c>
    </row>
    <row r="4" spans="1:2" x14ac:dyDescent="0.3">
      <c r="A4" s="50">
        <v>1.1000000000000001</v>
      </c>
      <c r="B4" s="35" t="s">
        <v>268</v>
      </c>
    </row>
    <row r="5" spans="1:2" x14ac:dyDescent="0.3">
      <c r="A5" s="50">
        <v>1.2</v>
      </c>
      <c r="B5" s="35" t="s">
        <v>276</v>
      </c>
    </row>
    <row r="6" spans="1:2" x14ac:dyDescent="0.3">
      <c r="A6" s="50">
        <v>1.3</v>
      </c>
      <c r="B6" s="35" t="s">
        <v>269</v>
      </c>
    </row>
    <row r="7" spans="1:2" x14ac:dyDescent="0.3">
      <c r="A7" s="50">
        <v>1.4</v>
      </c>
      <c r="B7" s="35" t="s">
        <v>270</v>
      </c>
    </row>
    <row r="8" spans="1:2" x14ac:dyDescent="0.3">
      <c r="A8" s="50">
        <v>1.5</v>
      </c>
      <c r="B8" s="35" t="s">
        <v>271</v>
      </c>
    </row>
    <row r="9" spans="1:2" x14ac:dyDescent="0.3">
      <c r="A9" s="50">
        <v>1.6</v>
      </c>
      <c r="B9" s="35" t="s">
        <v>272</v>
      </c>
    </row>
    <row r="10" spans="1:2" x14ac:dyDescent="0.3">
      <c r="A10" s="50">
        <v>1.7</v>
      </c>
      <c r="B10" s="35" t="s">
        <v>273</v>
      </c>
    </row>
    <row r="11" spans="1:2" x14ac:dyDescent="0.3">
      <c r="A11" s="50">
        <v>1.8</v>
      </c>
      <c r="B11" s="35" t="s">
        <v>274</v>
      </c>
    </row>
    <row r="12" spans="1:2" x14ac:dyDescent="0.3">
      <c r="A12" s="50">
        <v>1.9</v>
      </c>
      <c r="B12" s="35" t="s">
        <v>275</v>
      </c>
    </row>
    <row r="13" spans="1:2" x14ac:dyDescent="0.3">
      <c r="A13" s="50">
        <v>2</v>
      </c>
      <c r="B13" s="35" t="s">
        <v>182</v>
      </c>
    </row>
    <row r="14" spans="1:2" x14ac:dyDescent="0.3">
      <c r="A14" s="50">
        <v>2.1</v>
      </c>
      <c r="B14" s="35" t="s">
        <v>183</v>
      </c>
    </row>
    <row r="15" spans="1:2" x14ac:dyDescent="0.3">
      <c r="A15" s="50">
        <v>2.2000000000000002</v>
      </c>
      <c r="B15" s="35" t="s">
        <v>184</v>
      </c>
    </row>
    <row r="16" spans="1:2" x14ac:dyDescent="0.3">
      <c r="A16" s="50">
        <v>2.2999999999999998</v>
      </c>
      <c r="B16" s="35" t="s">
        <v>185</v>
      </c>
    </row>
    <row r="17" spans="1:2" x14ac:dyDescent="0.3">
      <c r="A17" s="50">
        <v>2.4</v>
      </c>
      <c r="B17" s="35" t="s">
        <v>186</v>
      </c>
    </row>
    <row r="18" spans="1:2" x14ac:dyDescent="0.3">
      <c r="A18" s="50">
        <v>2.5</v>
      </c>
      <c r="B18" s="35" t="s">
        <v>187</v>
      </c>
    </row>
    <row r="19" spans="1:2" x14ac:dyDescent="0.3">
      <c r="A19" s="50">
        <v>2.6</v>
      </c>
      <c r="B19" s="35" t="s">
        <v>188</v>
      </c>
    </row>
    <row r="20" spans="1:2" x14ac:dyDescent="0.3">
      <c r="A20" s="50">
        <v>2.7</v>
      </c>
      <c r="B20" s="35" t="s">
        <v>189</v>
      </c>
    </row>
    <row r="21" spans="1:2" x14ac:dyDescent="0.3">
      <c r="A21" s="50">
        <v>2.8</v>
      </c>
      <c r="B21" s="35" t="s">
        <v>190</v>
      </c>
    </row>
    <row r="22" spans="1:2" x14ac:dyDescent="0.3">
      <c r="A22" s="50">
        <v>2.9</v>
      </c>
      <c r="B22" s="35" t="s">
        <v>191</v>
      </c>
    </row>
    <row r="23" spans="1:2" x14ac:dyDescent="0.3">
      <c r="A23" s="50">
        <v>3</v>
      </c>
      <c r="B23" s="35" t="s">
        <v>192</v>
      </c>
    </row>
    <row r="24" spans="1:2" x14ac:dyDescent="0.3">
      <c r="A24" s="50">
        <v>3.1</v>
      </c>
      <c r="B24" s="35" t="s">
        <v>193</v>
      </c>
    </row>
    <row r="25" spans="1:2" x14ac:dyDescent="0.3">
      <c r="A25" s="50">
        <v>3.2</v>
      </c>
      <c r="B25" s="35" t="s">
        <v>194</v>
      </c>
    </row>
    <row r="26" spans="1:2" x14ac:dyDescent="0.3">
      <c r="A26" s="50">
        <v>3.3</v>
      </c>
      <c r="B26" s="35" t="s">
        <v>195</v>
      </c>
    </row>
    <row r="27" spans="1:2" x14ac:dyDescent="0.3">
      <c r="A27" s="50">
        <v>3.4</v>
      </c>
      <c r="B27" s="35" t="s">
        <v>196</v>
      </c>
    </row>
    <row r="28" spans="1:2" x14ac:dyDescent="0.3">
      <c r="A28" s="50">
        <v>3.5</v>
      </c>
      <c r="B28" s="35" t="s">
        <v>197</v>
      </c>
    </row>
    <row r="29" spans="1:2" x14ac:dyDescent="0.3">
      <c r="A29" s="50">
        <v>3.6</v>
      </c>
      <c r="B29" s="35" t="s">
        <v>198</v>
      </c>
    </row>
    <row r="30" spans="1:2" x14ac:dyDescent="0.3">
      <c r="A30" s="50">
        <v>3.7</v>
      </c>
      <c r="B30" s="35" t="s">
        <v>199</v>
      </c>
    </row>
    <row r="31" spans="1:2" x14ac:dyDescent="0.3">
      <c r="A31" s="50">
        <v>3.8</v>
      </c>
      <c r="B31" s="35" t="s">
        <v>200</v>
      </c>
    </row>
    <row r="32" spans="1:2" x14ac:dyDescent="0.3">
      <c r="A32" s="50">
        <v>3.9</v>
      </c>
      <c r="B32" s="35" t="s">
        <v>201</v>
      </c>
    </row>
    <row r="33" spans="1:2" x14ac:dyDescent="0.3">
      <c r="A33" s="50">
        <v>4</v>
      </c>
      <c r="B33" s="35" t="s">
        <v>202</v>
      </c>
    </row>
    <row r="34" spans="1:2" x14ac:dyDescent="0.3">
      <c r="A34" s="50">
        <v>4.0999999999999996</v>
      </c>
      <c r="B34" s="35" t="s">
        <v>203</v>
      </c>
    </row>
    <row r="35" spans="1:2" x14ac:dyDescent="0.3">
      <c r="A35" s="50">
        <v>4.2</v>
      </c>
      <c r="B35" s="35" t="s">
        <v>204</v>
      </c>
    </row>
    <row r="36" spans="1:2" x14ac:dyDescent="0.3">
      <c r="A36" s="50">
        <v>4.3</v>
      </c>
      <c r="B36" s="35" t="s">
        <v>205</v>
      </c>
    </row>
    <row r="37" spans="1:2" x14ac:dyDescent="0.3">
      <c r="A37" s="50">
        <v>4.4000000000000004</v>
      </c>
      <c r="B37" s="35" t="s">
        <v>206</v>
      </c>
    </row>
    <row r="38" spans="1:2" x14ac:dyDescent="0.3">
      <c r="A38" s="50">
        <v>4.5</v>
      </c>
      <c r="B38" s="35" t="s">
        <v>207</v>
      </c>
    </row>
    <row r="39" spans="1:2" x14ac:dyDescent="0.3">
      <c r="A39" s="50">
        <v>4.5999999999999996</v>
      </c>
      <c r="B39" s="35" t="s">
        <v>208</v>
      </c>
    </row>
    <row r="40" spans="1:2" x14ac:dyDescent="0.3">
      <c r="A40" s="50">
        <v>4.7</v>
      </c>
      <c r="B40" s="35" t="s">
        <v>209</v>
      </c>
    </row>
    <row r="41" spans="1:2" x14ac:dyDescent="0.3">
      <c r="A41" s="50">
        <v>4.8</v>
      </c>
      <c r="B41" s="35" t="s">
        <v>210</v>
      </c>
    </row>
    <row r="42" spans="1:2" x14ac:dyDescent="0.3">
      <c r="A42" s="50">
        <v>4.9000000000000004</v>
      </c>
      <c r="B42" s="35" t="s">
        <v>211</v>
      </c>
    </row>
    <row r="43" spans="1:2" x14ac:dyDescent="0.3">
      <c r="A43" s="50">
        <v>5</v>
      </c>
      <c r="B43" s="35" t="s">
        <v>212</v>
      </c>
    </row>
    <row r="44" spans="1:2" x14ac:dyDescent="0.3">
      <c r="A44" s="50">
        <v>5.0999999999999996</v>
      </c>
      <c r="B44" s="35" t="s">
        <v>213</v>
      </c>
    </row>
    <row r="45" spans="1:2" x14ac:dyDescent="0.3">
      <c r="A45" s="50">
        <v>5.2</v>
      </c>
      <c r="B45" s="35" t="s">
        <v>214</v>
      </c>
    </row>
    <row r="46" spans="1:2" x14ac:dyDescent="0.3">
      <c r="A46" s="50">
        <v>5.3</v>
      </c>
      <c r="B46" s="35" t="s">
        <v>215</v>
      </c>
    </row>
    <row r="47" spans="1:2" x14ac:dyDescent="0.3">
      <c r="A47" s="50">
        <v>5.4</v>
      </c>
      <c r="B47" s="35" t="s">
        <v>216</v>
      </c>
    </row>
    <row r="48" spans="1:2" x14ac:dyDescent="0.3">
      <c r="A48" s="50">
        <v>5.5</v>
      </c>
      <c r="B48" s="35" t="s">
        <v>217</v>
      </c>
    </row>
    <row r="49" spans="1:2" x14ac:dyDescent="0.3">
      <c r="A49" s="50">
        <v>5.6</v>
      </c>
      <c r="B49" s="35" t="s">
        <v>218</v>
      </c>
    </row>
    <row r="50" spans="1:2" x14ac:dyDescent="0.3">
      <c r="A50" s="50">
        <v>5.7</v>
      </c>
      <c r="B50" s="35" t="s">
        <v>219</v>
      </c>
    </row>
    <row r="51" spans="1:2" x14ac:dyDescent="0.3">
      <c r="A51" s="50">
        <v>5.8</v>
      </c>
      <c r="B51" s="35" t="s">
        <v>220</v>
      </c>
    </row>
    <row r="52" spans="1:2" x14ac:dyDescent="0.3">
      <c r="A52" s="50">
        <v>5.9</v>
      </c>
      <c r="B52" s="35" t="s">
        <v>221</v>
      </c>
    </row>
    <row r="53" spans="1:2" x14ac:dyDescent="0.3">
      <c r="A53" s="50">
        <v>6</v>
      </c>
      <c r="B53" s="35" t="s">
        <v>222</v>
      </c>
    </row>
    <row r="54" spans="1:2" x14ac:dyDescent="0.3">
      <c r="A54" s="50">
        <v>6.1</v>
      </c>
      <c r="B54" s="35" t="s">
        <v>223</v>
      </c>
    </row>
    <row r="55" spans="1:2" x14ac:dyDescent="0.3">
      <c r="A55" s="50">
        <v>6.2</v>
      </c>
      <c r="B55" s="35" t="s">
        <v>224</v>
      </c>
    </row>
    <row r="56" spans="1:2" x14ac:dyDescent="0.3">
      <c r="A56" s="50">
        <v>6.3</v>
      </c>
      <c r="B56" s="35" t="s">
        <v>225</v>
      </c>
    </row>
    <row r="57" spans="1:2" x14ac:dyDescent="0.3">
      <c r="A57" s="50">
        <v>6.4</v>
      </c>
      <c r="B57" s="35" t="s">
        <v>226</v>
      </c>
    </row>
    <row r="58" spans="1:2" x14ac:dyDescent="0.3">
      <c r="A58" s="50">
        <v>6.5</v>
      </c>
      <c r="B58" s="35" t="s">
        <v>227</v>
      </c>
    </row>
    <row r="59" spans="1:2" x14ac:dyDescent="0.3">
      <c r="A59" s="50">
        <v>6.6</v>
      </c>
      <c r="B59" s="35" t="s">
        <v>228</v>
      </c>
    </row>
    <row r="60" spans="1:2" x14ac:dyDescent="0.3">
      <c r="A60" s="50">
        <v>6.7</v>
      </c>
      <c r="B60" s="35" t="s">
        <v>229</v>
      </c>
    </row>
    <row r="61" spans="1:2" x14ac:dyDescent="0.3">
      <c r="A61" s="50">
        <v>6.8</v>
      </c>
      <c r="B61" s="35" t="s">
        <v>230</v>
      </c>
    </row>
    <row r="62" spans="1:2" x14ac:dyDescent="0.3">
      <c r="A62" s="50">
        <v>6.9</v>
      </c>
      <c r="B62" s="35" t="s">
        <v>231</v>
      </c>
    </row>
    <row r="63" spans="1:2" x14ac:dyDescent="0.3">
      <c r="A63" s="50">
        <v>7</v>
      </c>
      <c r="B63" s="35" t="s">
        <v>232</v>
      </c>
    </row>
    <row r="64" spans="1:2" x14ac:dyDescent="0.3">
      <c r="A64" s="50">
        <v>7.1</v>
      </c>
      <c r="B64" s="35" t="s">
        <v>233</v>
      </c>
    </row>
    <row r="65" spans="1:2" x14ac:dyDescent="0.3">
      <c r="A65" s="50">
        <v>7.2</v>
      </c>
      <c r="B65" s="35" t="s">
        <v>234</v>
      </c>
    </row>
    <row r="66" spans="1:2" x14ac:dyDescent="0.3">
      <c r="A66" s="50">
        <v>7.3</v>
      </c>
      <c r="B66" s="35" t="s">
        <v>235</v>
      </c>
    </row>
    <row r="67" spans="1:2" x14ac:dyDescent="0.3">
      <c r="A67" s="50">
        <v>7.4</v>
      </c>
      <c r="B67" s="35" t="s">
        <v>236</v>
      </c>
    </row>
    <row r="68" spans="1:2" x14ac:dyDescent="0.3">
      <c r="A68" s="50">
        <v>7.5</v>
      </c>
      <c r="B68" s="35" t="s">
        <v>237</v>
      </c>
    </row>
    <row r="69" spans="1:2" x14ac:dyDescent="0.3">
      <c r="A69" s="50">
        <v>7.6</v>
      </c>
      <c r="B69" s="35" t="s">
        <v>238</v>
      </c>
    </row>
    <row r="70" spans="1:2" x14ac:dyDescent="0.3">
      <c r="A70" s="50">
        <v>7.7</v>
      </c>
      <c r="B70" s="35" t="s">
        <v>239</v>
      </c>
    </row>
    <row r="71" spans="1:2" x14ac:dyDescent="0.3">
      <c r="A71" s="50">
        <v>7.8</v>
      </c>
      <c r="B71" s="35" t="s">
        <v>240</v>
      </c>
    </row>
    <row r="72" spans="1:2" x14ac:dyDescent="0.3">
      <c r="A72" s="50">
        <v>7.9</v>
      </c>
      <c r="B72" s="35" t="s">
        <v>241</v>
      </c>
    </row>
    <row r="73" spans="1:2" x14ac:dyDescent="0.3">
      <c r="A73" s="50">
        <v>8</v>
      </c>
      <c r="B73" s="35" t="s">
        <v>242</v>
      </c>
    </row>
    <row r="74" spans="1:2" x14ac:dyDescent="0.3">
      <c r="A74" s="50">
        <v>8.1</v>
      </c>
      <c r="B74" s="35" t="s">
        <v>243</v>
      </c>
    </row>
    <row r="75" spans="1:2" x14ac:dyDescent="0.3">
      <c r="A75" s="50">
        <v>8.1999999999999993</v>
      </c>
      <c r="B75" s="35" t="s">
        <v>244</v>
      </c>
    </row>
    <row r="76" spans="1:2" x14ac:dyDescent="0.3">
      <c r="A76" s="50">
        <v>8.3000000000000007</v>
      </c>
      <c r="B76" s="35" t="s">
        <v>245</v>
      </c>
    </row>
    <row r="77" spans="1:2" x14ac:dyDescent="0.3">
      <c r="A77" s="50">
        <v>8.4</v>
      </c>
      <c r="B77" s="35" t="s">
        <v>246</v>
      </c>
    </row>
    <row r="78" spans="1:2" x14ac:dyDescent="0.3">
      <c r="A78" s="50">
        <v>8.5</v>
      </c>
      <c r="B78" s="35" t="s">
        <v>247</v>
      </c>
    </row>
    <row r="79" spans="1:2" x14ac:dyDescent="0.3">
      <c r="A79" s="50">
        <v>8.6</v>
      </c>
      <c r="B79" s="35" t="s">
        <v>248</v>
      </c>
    </row>
    <row r="80" spans="1:2" x14ac:dyDescent="0.3">
      <c r="A80" s="50">
        <v>8.6999999999999993</v>
      </c>
      <c r="B80" s="35" t="s">
        <v>249</v>
      </c>
    </row>
    <row r="81" spans="1:2" x14ac:dyDescent="0.3">
      <c r="A81" s="50">
        <v>8.8000000000000007</v>
      </c>
      <c r="B81" s="35" t="s">
        <v>250</v>
      </c>
    </row>
    <row r="82" spans="1:2" x14ac:dyDescent="0.3">
      <c r="A82" s="50">
        <v>8.9</v>
      </c>
      <c r="B82" s="35" t="s">
        <v>251</v>
      </c>
    </row>
    <row r="83" spans="1:2" x14ac:dyDescent="0.3">
      <c r="A83" s="50">
        <v>9</v>
      </c>
      <c r="B83" s="35" t="s">
        <v>252</v>
      </c>
    </row>
    <row r="84" spans="1:2" x14ac:dyDescent="0.3">
      <c r="A84" s="50">
        <v>9.1</v>
      </c>
      <c r="B84" s="35" t="s">
        <v>253</v>
      </c>
    </row>
    <row r="85" spans="1:2" x14ac:dyDescent="0.3">
      <c r="A85" s="50">
        <v>9.1999999999999993</v>
      </c>
      <c r="B85" s="35" t="s">
        <v>254</v>
      </c>
    </row>
    <row r="86" spans="1:2" x14ac:dyDescent="0.3">
      <c r="A86" s="50">
        <v>9.3000000000000007</v>
      </c>
      <c r="B86" s="35" t="s">
        <v>255</v>
      </c>
    </row>
    <row r="87" spans="1:2" x14ac:dyDescent="0.3">
      <c r="A87" s="50">
        <v>9.3999999999999897</v>
      </c>
      <c r="B87" s="35" t="s">
        <v>256</v>
      </c>
    </row>
    <row r="88" spans="1:2" x14ac:dyDescent="0.3">
      <c r="A88" s="50">
        <v>9.4999999999999893</v>
      </c>
      <c r="B88" s="35" t="s">
        <v>257</v>
      </c>
    </row>
    <row r="89" spans="1:2" x14ac:dyDescent="0.3">
      <c r="A89" s="50">
        <v>9.5999999999999908</v>
      </c>
      <c r="B89" s="35" t="s">
        <v>258</v>
      </c>
    </row>
    <row r="90" spans="1:2" x14ac:dyDescent="0.3">
      <c r="A90" s="50">
        <v>9.6999999999999904</v>
      </c>
      <c r="B90" s="35" t="s">
        <v>259</v>
      </c>
    </row>
    <row r="91" spans="1:2" x14ac:dyDescent="0.3">
      <c r="A91" s="50">
        <v>9.7999999999999901</v>
      </c>
      <c r="B91" s="35" t="s">
        <v>260</v>
      </c>
    </row>
    <row r="92" spans="1:2" x14ac:dyDescent="0.3">
      <c r="A92" s="50">
        <v>9.8999999999999897</v>
      </c>
      <c r="B92" s="35" t="s">
        <v>261</v>
      </c>
    </row>
    <row r="93" spans="1:2" x14ac:dyDescent="0.3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2026-06-08T14:58:33Z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