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4\"/>
    </mc:Choice>
  </mc:AlternateContent>
  <xr:revisionPtr revIDLastSave="0" documentId="13_ncr:1_{22F10050-D92B-4CB7-B0A2-8C971977CCFA}" xr6:coauthVersionLast="47" xr6:coauthVersionMax="47" xr10:uidLastSave="{00000000-0000-0000-0000-000000000000}"/>
  <bookViews>
    <workbookView xWindow="3829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Tahriri'!$B$2:$AH$27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5" i="5" l="1"/>
  <c r="Z6" i="5"/>
  <c r="Z7" i="5"/>
  <c r="Z8" i="5"/>
  <c r="Z9" i="5"/>
  <c r="Z10" i="5"/>
  <c r="Z11" i="5"/>
  <c r="Z12" i="5"/>
  <c r="G14" i="10" s="1"/>
  <c r="Z13" i="5"/>
  <c r="Z14" i="5"/>
  <c r="Z15" i="5"/>
  <c r="Z16" i="5"/>
  <c r="Z17" i="5"/>
  <c r="Z18" i="5"/>
  <c r="Z19" i="5"/>
  <c r="Z20" i="5"/>
  <c r="G22" i="10" s="1"/>
  <c r="Z21" i="5"/>
  <c r="Z22" i="5"/>
  <c r="Z23" i="5"/>
  <c r="Z24" i="5"/>
  <c r="Z25" i="5"/>
  <c r="Z26" i="5"/>
  <c r="Z27" i="5"/>
  <c r="Z28" i="5"/>
  <c r="G30" i="10" s="1"/>
  <c r="Z29" i="5"/>
  <c r="Z30" i="5"/>
  <c r="Z31" i="5"/>
  <c r="Z32" i="5"/>
  <c r="Z33" i="5"/>
  <c r="Z34" i="5"/>
  <c r="Z35" i="5"/>
  <c r="Z36" i="5"/>
  <c r="G38" i="10" s="1"/>
  <c r="Z37" i="5"/>
  <c r="Z38" i="5"/>
  <c r="Z39" i="5"/>
  <c r="Z40" i="5"/>
  <c r="G42" i="10" s="1"/>
  <c r="Z41" i="5"/>
  <c r="Z42" i="5"/>
  <c r="Z43" i="5"/>
  <c r="Z4" i="5"/>
  <c r="AI3" i="4"/>
  <c r="AI4" i="4"/>
  <c r="AI5" i="4"/>
  <c r="AI6" i="4"/>
  <c r="AI7" i="4"/>
  <c r="AI8" i="4"/>
  <c r="AI9" i="4"/>
  <c r="AI10" i="4"/>
  <c r="AI11" i="4"/>
  <c r="AI12" i="4"/>
  <c r="AI13" i="4"/>
  <c r="AI14" i="4"/>
  <c r="AI15" i="4"/>
  <c r="AI16" i="4"/>
  <c r="AI17" i="4"/>
  <c r="AI18" i="4"/>
  <c r="AI19" i="4"/>
  <c r="AI20" i="4"/>
  <c r="AI21" i="4"/>
  <c r="AI22" i="4"/>
  <c r="AI23" i="4"/>
  <c r="AI24" i="4"/>
  <c r="AI25" i="4"/>
  <c r="AI26" i="4"/>
  <c r="AI27" i="4"/>
  <c r="AI28" i="4"/>
  <c r="AI29" i="4"/>
  <c r="AI30" i="4"/>
  <c r="AI31" i="4"/>
  <c r="AI32" i="4"/>
  <c r="AI33" i="4"/>
  <c r="AI34" i="4"/>
  <c r="AI35" i="4"/>
  <c r="AI36" i="4"/>
  <c r="AI37" i="4"/>
  <c r="AI38" i="4"/>
  <c r="AI39" i="4"/>
  <c r="AI40" i="4"/>
  <c r="AI41" i="4"/>
  <c r="AH3" i="4"/>
  <c r="AH4" i="4"/>
  <c r="AH5" i="4"/>
  <c r="AH6" i="4"/>
  <c r="AH7" i="4"/>
  <c r="AH8" i="4"/>
  <c r="AH9" i="4"/>
  <c r="AH10" i="4"/>
  <c r="W12" i="5" s="1"/>
  <c r="D14" i="10" s="1"/>
  <c r="AH11" i="4"/>
  <c r="AH12" i="4"/>
  <c r="AH13" i="4"/>
  <c r="AH14" i="4"/>
  <c r="AH15" i="4"/>
  <c r="AH16" i="4"/>
  <c r="AH17" i="4"/>
  <c r="AH18" i="4"/>
  <c r="AH19" i="4"/>
  <c r="AH20" i="4"/>
  <c r="AH21" i="4"/>
  <c r="AH22" i="4"/>
  <c r="AH23" i="4"/>
  <c r="AH24" i="4"/>
  <c r="AH25" i="4"/>
  <c r="AH26" i="4"/>
  <c r="W28" i="5" s="1"/>
  <c r="D30" i="10" s="1"/>
  <c r="AH27" i="4"/>
  <c r="AH28" i="4"/>
  <c r="W30" i="5" s="1"/>
  <c r="D32" i="10" s="1"/>
  <c r="AH29" i="4"/>
  <c r="AH30" i="4"/>
  <c r="AH31" i="4"/>
  <c r="W33" i="5" s="1"/>
  <c r="D35" i="10" s="1"/>
  <c r="AH32" i="4"/>
  <c r="AH33" i="4"/>
  <c r="AH34" i="4"/>
  <c r="AH35" i="4"/>
  <c r="AH36" i="4"/>
  <c r="AH37" i="4"/>
  <c r="AH38" i="4"/>
  <c r="AH39" i="4"/>
  <c r="W41" i="5" s="1"/>
  <c r="D43" i="10" s="1"/>
  <c r="AH40" i="4"/>
  <c r="AH41" i="4"/>
  <c r="G43" i="10"/>
  <c r="G11" i="10"/>
  <c r="G31" i="10"/>
  <c r="G39" i="10"/>
  <c r="AH2" i="4"/>
  <c r="AI2" i="4"/>
  <c r="X5" i="5"/>
  <c r="X6" i="5"/>
  <c r="E8" i="10" s="1"/>
  <c r="X7" i="5"/>
  <c r="E9" i="10" s="1"/>
  <c r="X8" i="5"/>
  <c r="X9" i="5"/>
  <c r="X10" i="5"/>
  <c r="X11" i="5"/>
  <c r="E13" i="10" s="1"/>
  <c r="X12" i="5"/>
  <c r="X13" i="5"/>
  <c r="E15" i="10" s="1"/>
  <c r="X14" i="5"/>
  <c r="E16" i="10" s="1"/>
  <c r="X15" i="5"/>
  <c r="E17" i="10" s="1"/>
  <c r="X16" i="5"/>
  <c r="X17" i="5"/>
  <c r="E19" i="10" s="1"/>
  <c r="X18" i="5"/>
  <c r="X19" i="5"/>
  <c r="E21" i="10" s="1"/>
  <c r="X20" i="5"/>
  <c r="X21" i="5"/>
  <c r="X22" i="5"/>
  <c r="X23" i="5"/>
  <c r="E25" i="10" s="1"/>
  <c r="X24" i="5"/>
  <c r="X25" i="5"/>
  <c r="X26" i="5"/>
  <c r="X27" i="5"/>
  <c r="E29" i="10" s="1"/>
  <c r="X28" i="5"/>
  <c r="X29" i="5"/>
  <c r="X30" i="5"/>
  <c r="X31" i="5"/>
  <c r="E33" i="10" s="1"/>
  <c r="X32" i="5"/>
  <c r="X33" i="5"/>
  <c r="E35" i="10" s="1"/>
  <c r="X34" i="5"/>
  <c r="X35" i="5"/>
  <c r="E37" i="10" s="1"/>
  <c r="X36" i="5"/>
  <c r="X37" i="5"/>
  <c r="X38" i="5"/>
  <c r="E40" i="10" s="1"/>
  <c r="X39" i="5"/>
  <c r="E41" i="10" s="1"/>
  <c r="X40" i="5"/>
  <c r="X41" i="5"/>
  <c r="X42" i="5"/>
  <c r="X43" i="5"/>
  <c r="E45" i="10" s="1"/>
  <c r="X4" i="5"/>
  <c r="G6" i="10" s="1"/>
  <c r="U4" i="5"/>
  <c r="O3" i="7"/>
  <c r="D3" i="7"/>
  <c r="M51" i="7"/>
  <c r="M50" i="7"/>
  <c r="B12" i="2"/>
  <c r="B3" i="7" s="1"/>
  <c r="B11" i="2"/>
  <c r="B4" i="7" s="1"/>
  <c r="B10" i="2"/>
  <c r="B7" i="2"/>
  <c r="K3" i="7" s="1"/>
  <c r="E50" i="10"/>
  <c r="B7" i="10"/>
  <c r="C7" i="10"/>
  <c r="B8" i="10"/>
  <c r="C8" i="10"/>
  <c r="B9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6" i="10"/>
  <c r="C6" i="10"/>
  <c r="A3" i="10"/>
  <c r="K58" i="7"/>
  <c r="O56" i="7"/>
  <c r="M46" i="7"/>
  <c r="B33" i="7"/>
  <c r="M32" i="7"/>
  <c r="B32" i="7"/>
  <c r="B31" i="7"/>
  <c r="M28" i="7"/>
  <c r="M27" i="7"/>
  <c r="B27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6" i="7" s="1"/>
  <c r="U43" i="5"/>
  <c r="T43" i="5"/>
  <c r="C43" i="5"/>
  <c r="B43" i="5"/>
  <c r="A43" i="5"/>
  <c r="E44" i="10"/>
  <c r="U42" i="5"/>
  <c r="T42" i="5"/>
  <c r="C42" i="5"/>
  <c r="B42" i="5"/>
  <c r="A42" i="5"/>
  <c r="U41" i="5"/>
  <c r="T41" i="5"/>
  <c r="C41" i="5"/>
  <c r="B41" i="5"/>
  <c r="A41" i="5"/>
  <c r="U40" i="5"/>
  <c r="T40" i="5"/>
  <c r="C40" i="5"/>
  <c r="B40" i="5"/>
  <c r="A40" i="5"/>
  <c r="U39" i="5"/>
  <c r="T39" i="5"/>
  <c r="C39" i="5"/>
  <c r="B39" i="5"/>
  <c r="A39" i="5"/>
  <c r="U38" i="5"/>
  <c r="T38" i="5"/>
  <c r="C38" i="5"/>
  <c r="B38" i="5"/>
  <c r="A38" i="5"/>
  <c r="U37" i="5"/>
  <c r="T37" i="5"/>
  <c r="C37" i="5"/>
  <c r="B37" i="5"/>
  <c r="A37" i="5"/>
  <c r="U36" i="5"/>
  <c r="T36" i="5"/>
  <c r="C36" i="5"/>
  <c r="B36" i="5"/>
  <c r="A36" i="5"/>
  <c r="U35" i="5"/>
  <c r="T35" i="5"/>
  <c r="C35" i="5"/>
  <c r="B35" i="5"/>
  <c r="A35" i="5"/>
  <c r="E36" i="10"/>
  <c r="U34" i="5"/>
  <c r="T34" i="5"/>
  <c r="C34" i="5"/>
  <c r="B34" i="5"/>
  <c r="A34" i="5"/>
  <c r="U33" i="5"/>
  <c r="T33" i="5"/>
  <c r="C33" i="5"/>
  <c r="B33" i="5"/>
  <c r="A33" i="5"/>
  <c r="G34" i="10"/>
  <c r="U32" i="5"/>
  <c r="T32" i="5"/>
  <c r="C32" i="5"/>
  <c r="B32" i="5"/>
  <c r="A32" i="5"/>
  <c r="U31" i="5"/>
  <c r="T31" i="5"/>
  <c r="C31" i="5"/>
  <c r="B31" i="5"/>
  <c r="A31" i="5"/>
  <c r="E32" i="10"/>
  <c r="U30" i="5"/>
  <c r="T30" i="5"/>
  <c r="C30" i="5"/>
  <c r="B30" i="5"/>
  <c r="A30" i="5"/>
  <c r="U29" i="5"/>
  <c r="T29" i="5"/>
  <c r="C29" i="5"/>
  <c r="B29" i="5"/>
  <c r="A29" i="5"/>
  <c r="U28" i="5"/>
  <c r="T28" i="5"/>
  <c r="C28" i="5"/>
  <c r="B28" i="5"/>
  <c r="A28" i="5"/>
  <c r="U27" i="5"/>
  <c r="T27" i="5"/>
  <c r="C27" i="5"/>
  <c r="B27" i="5"/>
  <c r="A27" i="5"/>
  <c r="E28" i="10"/>
  <c r="U26" i="5"/>
  <c r="T26" i="5"/>
  <c r="C26" i="5"/>
  <c r="B26" i="5"/>
  <c r="A26" i="5"/>
  <c r="G27" i="10"/>
  <c r="U25" i="5"/>
  <c r="T25" i="5"/>
  <c r="C25" i="5"/>
  <c r="B25" i="5"/>
  <c r="A25" i="5"/>
  <c r="G26" i="10"/>
  <c r="U24" i="5"/>
  <c r="T24" i="5"/>
  <c r="C24" i="5"/>
  <c r="B24" i="5"/>
  <c r="A24" i="5"/>
  <c r="U23" i="5"/>
  <c r="T23" i="5"/>
  <c r="C23" i="5"/>
  <c r="B23" i="5"/>
  <c r="A23" i="5"/>
  <c r="E24" i="10"/>
  <c r="U22" i="5"/>
  <c r="T22" i="5"/>
  <c r="C22" i="5"/>
  <c r="B22" i="5"/>
  <c r="A22" i="5"/>
  <c r="E23" i="10"/>
  <c r="U21" i="5"/>
  <c r="T21" i="5"/>
  <c r="C21" i="5"/>
  <c r="B21" i="5"/>
  <c r="A21" i="5"/>
  <c r="U20" i="5"/>
  <c r="T20" i="5"/>
  <c r="C20" i="5"/>
  <c r="B20" i="5"/>
  <c r="A20" i="5"/>
  <c r="U19" i="5"/>
  <c r="T19" i="5"/>
  <c r="C19" i="5"/>
  <c r="B19" i="5"/>
  <c r="A19" i="5"/>
  <c r="E20" i="10"/>
  <c r="U18" i="5"/>
  <c r="T18" i="5"/>
  <c r="C18" i="5"/>
  <c r="B18" i="5"/>
  <c r="A18" i="5"/>
  <c r="U17" i="5"/>
  <c r="T17" i="5"/>
  <c r="C17" i="5"/>
  <c r="B17" i="5"/>
  <c r="A17" i="5"/>
  <c r="G18" i="10"/>
  <c r="U16" i="5"/>
  <c r="T16" i="5"/>
  <c r="C16" i="5"/>
  <c r="B16" i="5"/>
  <c r="A16" i="5"/>
  <c r="U15" i="5"/>
  <c r="T15" i="5"/>
  <c r="C15" i="5"/>
  <c r="B15" i="5"/>
  <c r="A15" i="5"/>
  <c r="U14" i="5"/>
  <c r="T14" i="5"/>
  <c r="C14" i="5"/>
  <c r="B14" i="5"/>
  <c r="A14" i="5"/>
  <c r="U13" i="5"/>
  <c r="T13" i="5"/>
  <c r="C13" i="5"/>
  <c r="B13" i="5"/>
  <c r="A13" i="5"/>
  <c r="U12" i="5"/>
  <c r="T12" i="5"/>
  <c r="C12" i="5"/>
  <c r="B12" i="5"/>
  <c r="A12" i="5"/>
  <c r="U11" i="5"/>
  <c r="T11" i="5"/>
  <c r="C11" i="5"/>
  <c r="B11" i="5"/>
  <c r="A11" i="5"/>
  <c r="E12" i="10"/>
  <c r="U10" i="5"/>
  <c r="T10" i="5"/>
  <c r="C10" i="5"/>
  <c r="B10" i="5"/>
  <c r="A10" i="5"/>
  <c r="U9" i="5"/>
  <c r="T9" i="5"/>
  <c r="C9" i="5"/>
  <c r="B9" i="5"/>
  <c r="A9" i="5"/>
  <c r="G10" i="10"/>
  <c r="U8" i="5"/>
  <c r="T8" i="5"/>
  <c r="C8" i="5"/>
  <c r="B8" i="5"/>
  <c r="A8" i="5"/>
  <c r="U7" i="5"/>
  <c r="T7" i="5"/>
  <c r="C7" i="5"/>
  <c r="B7" i="5"/>
  <c r="A7" i="5"/>
  <c r="U6" i="5"/>
  <c r="T6" i="5"/>
  <c r="C6" i="5"/>
  <c r="B6" i="5"/>
  <c r="A6" i="5"/>
  <c r="E7" i="10"/>
  <c r="U5" i="5"/>
  <c r="T5" i="5"/>
  <c r="C5" i="5"/>
  <c r="B5" i="5"/>
  <c r="A5" i="5"/>
  <c r="T4" i="5"/>
  <c r="C4" i="5"/>
  <c r="B4" i="5"/>
  <c r="A4" i="5"/>
  <c r="C26" i="7" s="1"/>
  <c r="B26" i="7" s="1"/>
  <c r="C41" i="4"/>
  <c r="B41" i="4"/>
  <c r="A41" i="4"/>
  <c r="C40" i="4"/>
  <c r="B40" i="4"/>
  <c r="A40" i="4"/>
  <c r="C39" i="4"/>
  <c r="B39" i="4"/>
  <c r="A39" i="4"/>
  <c r="C38" i="4"/>
  <c r="B38" i="4"/>
  <c r="A38" i="4"/>
  <c r="C37" i="4"/>
  <c r="B37" i="4"/>
  <c r="A37" i="4"/>
  <c r="W38" i="5"/>
  <c r="D40" i="10" s="1"/>
  <c r="C36" i="4"/>
  <c r="B36" i="4"/>
  <c r="A36" i="4"/>
  <c r="C35" i="4"/>
  <c r="B35" i="4"/>
  <c r="A35" i="4"/>
  <c r="C34" i="4"/>
  <c r="B34" i="4"/>
  <c r="A34" i="4"/>
  <c r="C33" i="4"/>
  <c r="B33" i="4"/>
  <c r="A33" i="4"/>
  <c r="W34" i="5"/>
  <c r="D36" i="10" s="1"/>
  <c r="C32" i="4"/>
  <c r="B32" i="4"/>
  <c r="A32" i="4"/>
  <c r="C31" i="4"/>
  <c r="B31" i="4"/>
  <c r="A31" i="4"/>
  <c r="C30" i="4"/>
  <c r="B30" i="4"/>
  <c r="A30" i="4"/>
  <c r="C29" i="4"/>
  <c r="B29" i="4"/>
  <c r="A29" i="4"/>
  <c r="C28" i="4"/>
  <c r="B28" i="4"/>
  <c r="A28" i="4"/>
  <c r="C27" i="4"/>
  <c r="B27" i="4"/>
  <c r="A27" i="4"/>
  <c r="C26" i="4"/>
  <c r="B26" i="4"/>
  <c r="A26" i="4"/>
  <c r="C25" i="4"/>
  <c r="B25" i="4"/>
  <c r="A25" i="4"/>
  <c r="C24" i="4"/>
  <c r="B24" i="4"/>
  <c r="A24" i="4"/>
  <c r="C23" i="4"/>
  <c r="B23" i="4"/>
  <c r="A23" i="4"/>
  <c r="C22" i="4"/>
  <c r="B22" i="4"/>
  <c r="A22" i="4"/>
  <c r="C21" i="4"/>
  <c r="B21" i="4"/>
  <c r="A21" i="4"/>
  <c r="C20" i="4"/>
  <c r="B20" i="4"/>
  <c r="A20" i="4"/>
  <c r="C19" i="4"/>
  <c r="B19" i="4"/>
  <c r="A19" i="4"/>
  <c r="W20" i="5"/>
  <c r="D22" i="10" s="1"/>
  <c r="C18" i="4"/>
  <c r="B18" i="4"/>
  <c r="A18" i="4"/>
  <c r="C17" i="4"/>
  <c r="B17" i="4"/>
  <c r="A17" i="4"/>
  <c r="C16" i="4"/>
  <c r="B16" i="4"/>
  <c r="A16" i="4"/>
  <c r="W17" i="5"/>
  <c r="D19" i="10" s="1"/>
  <c r="C15" i="4"/>
  <c r="B15" i="4"/>
  <c r="A15" i="4"/>
  <c r="C14" i="4"/>
  <c r="B14" i="4"/>
  <c r="A14" i="4"/>
  <c r="C13" i="4"/>
  <c r="B13" i="4"/>
  <c r="A13" i="4"/>
  <c r="C12" i="4"/>
  <c r="B12" i="4"/>
  <c r="A12" i="4"/>
  <c r="C11" i="4"/>
  <c r="B11" i="4"/>
  <c r="A11" i="4"/>
  <c r="C10" i="4"/>
  <c r="B10" i="4"/>
  <c r="A10" i="4"/>
  <c r="C9" i="4"/>
  <c r="B9" i="4"/>
  <c r="A9" i="4"/>
  <c r="C8" i="4"/>
  <c r="B8" i="4"/>
  <c r="A8" i="4"/>
  <c r="C7" i="4"/>
  <c r="B7" i="4"/>
  <c r="A7" i="4"/>
  <c r="C6" i="4"/>
  <c r="B6" i="4"/>
  <c r="A6" i="4"/>
  <c r="C5" i="4"/>
  <c r="B5" i="4"/>
  <c r="A5" i="4"/>
  <c r="C4" i="4"/>
  <c r="B4" i="4"/>
  <c r="A4" i="4"/>
  <c r="C3" i="4"/>
  <c r="B3" i="4"/>
  <c r="A3" i="4"/>
  <c r="C2" i="4"/>
  <c r="B2" i="4"/>
  <c r="A2" i="4"/>
  <c r="N48" i="7" s="1"/>
  <c r="B4" i="2"/>
  <c r="M3" i="7" s="1"/>
  <c r="B48" i="7" l="1"/>
  <c r="N41" i="7"/>
  <c r="M41" i="7" s="1"/>
  <c r="B1" i="7"/>
  <c r="N42" i="7"/>
  <c r="M42" i="7" s="1"/>
  <c r="N43" i="7"/>
  <c r="M43" i="7" s="1"/>
  <c r="N47" i="7"/>
  <c r="M47" i="7" s="1"/>
  <c r="W42" i="5"/>
  <c r="D44" i="10" s="1"/>
  <c r="N40" i="7"/>
  <c r="M40" i="7" s="1"/>
  <c r="W36" i="5"/>
  <c r="D38" i="10" s="1"/>
  <c r="M48" i="7"/>
  <c r="W4" i="5"/>
  <c r="D6" i="10" s="1"/>
  <c r="N17" i="7"/>
  <c r="M17" i="7" s="1"/>
  <c r="C10" i="7"/>
  <c r="B10" i="7" s="1"/>
  <c r="N25" i="7"/>
  <c r="M25" i="7" s="1"/>
  <c r="C19" i="7"/>
  <c r="B19" i="7" s="1"/>
  <c r="C12" i="7"/>
  <c r="B12" i="7" s="1"/>
  <c r="C24" i="7"/>
  <c r="B24" i="7" s="1"/>
  <c r="B38" i="7"/>
  <c r="N44" i="7"/>
  <c r="M44" i="7" s="1"/>
  <c r="N31" i="7"/>
  <c r="M31" i="7" s="1"/>
  <c r="W9" i="5"/>
  <c r="D11" i="10" s="1"/>
  <c r="N38" i="7"/>
  <c r="M38" i="7" s="1"/>
  <c r="K38" i="7"/>
  <c r="N13" i="7"/>
  <c r="M13" i="7" s="1"/>
  <c r="W11" i="5"/>
  <c r="D13" i="10" s="1"/>
  <c r="W19" i="5"/>
  <c r="D21" i="10" s="1"/>
  <c r="W27" i="5"/>
  <c r="D29" i="10" s="1"/>
  <c r="W35" i="5"/>
  <c r="D37" i="10" s="1"/>
  <c r="W43" i="5"/>
  <c r="D45" i="10" s="1"/>
  <c r="C14" i="7"/>
  <c r="B14" i="7" s="1"/>
  <c r="N19" i="7"/>
  <c r="M19" i="7" s="1"/>
  <c r="B41" i="7"/>
  <c r="W32" i="5"/>
  <c r="D34" i="10" s="1"/>
  <c r="W40" i="5"/>
  <c r="D42" i="10" s="1"/>
  <c r="N14" i="7"/>
  <c r="M14" i="7" s="1"/>
  <c r="C21" i="7"/>
  <c r="B21" i="7" s="1"/>
  <c r="C28" i="7"/>
  <c r="B28" i="7" s="1"/>
  <c r="N34" i="7"/>
  <c r="M34" i="7" s="1"/>
  <c r="D41" i="7"/>
  <c r="W8" i="5"/>
  <c r="D10" i="10" s="1"/>
  <c r="N37" i="7"/>
  <c r="M37" i="7" s="1"/>
  <c r="W13" i="5"/>
  <c r="D15" i="10" s="1"/>
  <c r="N21" i="7"/>
  <c r="M21" i="7" s="1"/>
  <c r="N35" i="7"/>
  <c r="M35" i="7" s="1"/>
  <c r="K41" i="7"/>
  <c r="O48" i="7"/>
  <c r="N23" i="7"/>
  <c r="M23" i="7" s="1"/>
  <c r="N29" i="7"/>
  <c r="M29" i="7" s="1"/>
  <c r="N11" i="7"/>
  <c r="M11" i="7" s="1"/>
  <c r="C17" i="7"/>
  <c r="B17" i="7" s="1"/>
  <c r="D38" i="7"/>
  <c r="E34" i="10"/>
  <c r="E43" i="10"/>
  <c r="E30" i="10"/>
  <c r="E22" i="10"/>
  <c r="E42" i="10"/>
  <c r="E39" i="10"/>
  <c r="G23" i="10"/>
  <c r="E38" i="10"/>
  <c r="E31" i="10"/>
  <c r="E6" i="10"/>
  <c r="E14" i="10"/>
  <c r="E27" i="10"/>
  <c r="E11" i="10"/>
  <c r="W25" i="5"/>
  <c r="D27" i="10" s="1"/>
  <c r="E26" i="10"/>
  <c r="E18" i="10"/>
  <c r="E10" i="10"/>
  <c r="W14" i="5"/>
  <c r="D16" i="10" s="1"/>
  <c r="W22" i="5"/>
  <c r="D24" i="10" s="1"/>
  <c r="W24" i="5"/>
  <c r="D26" i="10" s="1"/>
  <c r="W26" i="5"/>
  <c r="D28" i="10" s="1"/>
  <c r="W7" i="5"/>
  <c r="D9" i="10" s="1"/>
  <c r="W15" i="5"/>
  <c r="D17" i="10" s="1"/>
  <c r="W23" i="5"/>
  <c r="D25" i="10" s="1"/>
  <c r="W31" i="5"/>
  <c r="D33" i="10" s="1"/>
  <c r="W39" i="5"/>
  <c r="D41" i="10" s="1"/>
  <c r="G35" i="10"/>
  <c r="G12" i="10"/>
  <c r="G20" i="10"/>
  <c r="W16" i="5"/>
  <c r="D18" i="10" s="1"/>
  <c r="G44" i="10"/>
  <c r="G32" i="10"/>
  <c r="G15" i="10"/>
  <c r="G28" i="10"/>
  <c r="W29" i="5"/>
  <c r="D31" i="10" s="1"/>
  <c r="G7" i="10"/>
  <c r="G21" i="10"/>
  <c r="G9" i="10"/>
  <c r="G40" i="10"/>
  <c r="G19" i="10"/>
  <c r="W21" i="5"/>
  <c r="D23" i="10" s="1"/>
  <c r="G8" i="10"/>
  <c r="G16" i="10"/>
  <c r="D43" i="7"/>
  <c r="W5" i="5"/>
  <c r="G24" i="10"/>
  <c r="G36" i="10"/>
  <c r="W37" i="5"/>
  <c r="D39" i="10" s="1"/>
  <c r="G13" i="10"/>
  <c r="W6" i="5"/>
  <c r="D8" i="10" s="1"/>
  <c r="G17" i="10"/>
  <c r="W10" i="5"/>
  <c r="D12" i="10" s="1"/>
  <c r="W18" i="5"/>
  <c r="D20" i="10" s="1"/>
  <c r="G25" i="10"/>
  <c r="G29" i="10"/>
  <c r="G33" i="10"/>
  <c r="G37" i="10"/>
  <c r="G41" i="10"/>
  <c r="G45" i="10"/>
  <c r="N10" i="7"/>
  <c r="M10" i="7" s="1"/>
  <c r="C20" i="7"/>
  <c r="B20" i="7" s="1"/>
  <c r="N22" i="7"/>
  <c r="M22" i="7" s="1"/>
  <c r="N24" i="7"/>
  <c r="M24" i="7" s="1"/>
  <c r="N26" i="7"/>
  <c r="M26" i="7" s="1"/>
  <c r="N36" i="7"/>
  <c r="M36" i="7" s="1"/>
  <c r="N45" i="7"/>
  <c r="M45" i="7" s="1"/>
  <c r="C13" i="7"/>
  <c r="B13" i="7" s="1"/>
  <c r="C15" i="7"/>
  <c r="B15" i="7" s="1"/>
  <c r="C18" i="7"/>
  <c r="B18" i="7" s="1"/>
  <c r="N30" i="7"/>
  <c r="M30" i="7" s="1"/>
  <c r="N33" i="7"/>
  <c r="M33" i="7" s="1"/>
  <c r="N39" i="7"/>
  <c r="M39" i="7" s="1"/>
  <c r="C11" i="7"/>
  <c r="B11" i="7" s="1"/>
  <c r="N20" i="7"/>
  <c r="M20" i="7" s="1"/>
  <c r="C23" i="7"/>
  <c r="B23" i="7" s="1"/>
  <c r="C25" i="7"/>
  <c r="B25" i="7" s="1"/>
  <c r="B34" i="7"/>
  <c r="K43" i="7" l="1"/>
  <c r="Y43" i="5" a="1"/>
  <c r="Y43" i="5" s="1"/>
  <c r="F45" i="10" s="1"/>
  <c r="D7" i="10"/>
  <c r="Y41" i="5" a="1"/>
  <c r="Y41" i="5" s="1"/>
  <c r="F43" i="10" s="1"/>
  <c r="Y21" i="5" a="1"/>
  <c r="Y21" i="5" s="1"/>
  <c r="F23" i="10" s="1"/>
  <c r="Y34" i="5" a="1"/>
  <c r="Y34" i="5" s="1"/>
  <c r="F36" i="10" s="1"/>
  <c r="Y40" i="5" a="1"/>
  <c r="Y40" i="5" s="1"/>
  <c r="F42" i="10" s="1"/>
  <c r="Y29" i="5" a="1"/>
  <c r="Y29" i="5" s="1"/>
  <c r="F31" i="10" s="1"/>
  <c r="Y11" i="5" a="1"/>
  <c r="Y11" i="5" s="1"/>
  <c r="F13" i="10" s="1"/>
  <c r="Y22" i="5" a="1"/>
  <c r="Y22" i="5" s="1"/>
  <c r="F24" i="10" s="1"/>
  <c r="Y14" i="5" a="1"/>
  <c r="Y14" i="5" s="1"/>
  <c r="F16" i="10" s="1"/>
  <c r="Y20" i="5" a="1"/>
  <c r="Y20" i="5" s="1"/>
  <c r="F22" i="10" s="1"/>
  <c r="Y6" i="5" a="1"/>
  <c r="Y6" i="5" s="1"/>
  <c r="F8" i="10" s="1"/>
  <c r="Y39" i="5" a="1"/>
  <c r="Y39" i="5" s="1"/>
  <c r="F41" i="10" s="1"/>
  <c r="Y35" i="5" a="1"/>
  <c r="Y35" i="5" s="1"/>
  <c r="F37" i="10" s="1"/>
  <c r="Y42" i="5" a="1"/>
  <c r="Y42" i="5" s="1"/>
  <c r="F44" i="10" s="1"/>
  <c r="Y7" i="5" a="1"/>
  <c r="Y7" i="5" s="1"/>
  <c r="F9" i="10" s="1"/>
  <c r="Y33" i="5" a="1"/>
  <c r="Y33" i="5" s="1"/>
  <c r="F35" i="10" s="1"/>
  <c r="Y5" i="5" a="1"/>
  <c r="Y5" i="5" s="1"/>
  <c r="F7" i="10" s="1"/>
  <c r="Y32" i="5" a="1"/>
  <c r="Y32" i="5" s="1"/>
  <c r="F34" i="10" s="1"/>
  <c r="Y9" i="5" a="1"/>
  <c r="Y9" i="5" s="1"/>
  <c r="F11" i="10" s="1"/>
  <c r="Y10" i="5" a="1"/>
  <c r="Y10" i="5" s="1"/>
  <c r="F12" i="10" s="1"/>
  <c r="Y38" i="5" a="1"/>
  <c r="Y38" i="5" s="1"/>
  <c r="F40" i="10" s="1"/>
  <c r="Y8" i="5" a="1"/>
  <c r="Y8" i="5" s="1"/>
  <c r="F10" i="10" s="1"/>
  <c r="Y15" i="5" a="1"/>
  <c r="Y15" i="5" s="1"/>
  <c r="F17" i="10" s="1"/>
  <c r="Y31" i="5" a="1"/>
  <c r="Y31" i="5" s="1"/>
  <c r="F33" i="10" s="1"/>
  <c r="Y19" i="5" a="1"/>
  <c r="Y19" i="5" s="1"/>
  <c r="F21" i="10" s="1"/>
  <c r="Y30" i="5" a="1"/>
  <c r="Y30" i="5" s="1"/>
  <c r="F32" i="10" s="1"/>
  <c r="Y18" i="5" a="1"/>
  <c r="Y18" i="5" s="1"/>
  <c r="F20" i="10" s="1"/>
  <c r="Y25" i="5" a="1"/>
  <c r="Y25" i="5" s="1"/>
  <c r="F27" i="10" s="1"/>
  <c r="Y27" i="5" a="1"/>
  <c r="Y27" i="5" s="1"/>
  <c r="F29" i="10" s="1"/>
  <c r="Y13" i="5" a="1"/>
  <c r="Y13" i="5" s="1"/>
  <c r="F15" i="10" s="1"/>
  <c r="Y17" i="5" a="1"/>
  <c r="Y17" i="5" s="1"/>
  <c r="F19" i="10" s="1"/>
  <c r="Y23" i="5" a="1"/>
  <c r="Y23" i="5" s="1"/>
  <c r="F25" i="10" s="1"/>
  <c r="Y24" i="5" a="1"/>
  <c r="Y24" i="5" s="1"/>
  <c r="F26" i="10" s="1"/>
  <c r="Y36" i="5" a="1"/>
  <c r="Y36" i="5" s="1"/>
  <c r="F38" i="10" s="1"/>
  <c r="Y26" i="5" a="1"/>
  <c r="Y26" i="5" s="1"/>
  <c r="F28" i="10" s="1"/>
  <c r="Y37" i="5" a="1"/>
  <c r="Y37" i="5" s="1"/>
  <c r="F39" i="10" s="1"/>
  <c r="Y28" i="5" a="1"/>
  <c r="Y28" i="5" s="1"/>
  <c r="F30" i="10" s="1"/>
  <c r="Y4" i="5" a="1"/>
  <c r="Y4" i="5" s="1"/>
  <c r="B43" i="7" s="1"/>
  <c r="Y16" i="5" a="1"/>
  <c r="Y16" i="5" s="1"/>
  <c r="F18" i="10" s="1"/>
  <c r="Y12" i="5" a="1"/>
  <c r="Y12" i="5" s="1"/>
  <c r="F14" i="10" s="1"/>
  <c r="F6" i="10" l="1"/>
</calcChain>
</file>

<file path=xl/sharedStrings.xml><?xml version="1.0" encoding="utf-8"?>
<sst xmlns="http://schemas.openxmlformats.org/spreadsheetml/2006/main" count="460" uniqueCount="328">
  <si>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</si>
  <si>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</si>
  <si>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</si>
  <si>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</si>
  <si>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</si>
  <si>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</si>
  <si>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</si>
  <si>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</si>
  <si>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</si>
  <si>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</si>
  <si>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</si>
  <si>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</si>
  <si>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</si>
  <si>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</si>
  <si>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</si>
  <si>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</si>
  <si>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</si>
  <si>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</si>
  <si>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</si>
  <si>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</si>
  <si>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</si>
  <si>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</si>
  <si>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</si>
  <si>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</si>
  <si>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</si>
  <si>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</si>
  <si>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</si>
  <si>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</si>
  <si>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</si>
  <si>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</si>
  <si>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</si>
  <si>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</si>
  <si>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</si>
  <si>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</si>
  <si>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</si>
  <si>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</si>
  <si>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</si>
  <si>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</si>
  <si>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</si>
  <si>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</si>
  <si>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</si>
  <si>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</si>
  <si>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</si>
  <si>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</si>
  <si>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</si>
  <si>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</si>
  <si>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</si>
  <si>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</si>
  <si>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</si>
  <si>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</si>
  <si>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</si>
  <si>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</si>
  <si>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</si>
  <si>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</si>
  <si>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</si>
  <si>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</si>
  <si>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</si>
  <si>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</si>
  <si>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</si>
  <si>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</si>
  <si>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</si>
  <si>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</si>
  <si>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</si>
  <si>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</si>
  <si>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</si>
  <si>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</si>
  <si>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</si>
  <si>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</si>
  <si>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</si>
  <si>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</si>
  <si>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</si>
  <si>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</si>
  <si>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</si>
  <si>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</si>
  <si>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</si>
  <si>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</si>
  <si>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</si>
  <si>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</si>
  <si>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</si>
  <si>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</si>
  <si>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</si>
  <si>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</si>
  <si>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</si>
  <si>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</si>
  <si>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</si>
  <si>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</si>
  <si>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</si>
  <si>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</si>
  <si>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</si>
  <si>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</si>
  <si>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</si>
  <si>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</si>
  <si>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</si>
  <si>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</si>
  <si>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</si>
  <si>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</si>
  <si>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</si>
  <si>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</si>
  <si>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</si>
  <si>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</si>
  <si>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</si>
  <si>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</si>
  <si>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</si>
  <si>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</si>
  <si>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</si>
  <si>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</si>
  <si>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</si>
  <si>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</si>
  <si>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</si>
  <si>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</si>
  <si>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</si>
  <si>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</si>
  <si>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</si>
  <si>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</si>
  <si>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</si>
  <si>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</si>
  <si>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</si>
  <si>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</si>
  <si>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</si>
  <si>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</si>
  <si>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</si>
  <si>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</si>
  <si>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</si>
  <si>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</si>
  <si>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</si>
  <si>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</si>
  <si>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</si>
  <si>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</si>
  <si>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</si>
  <si>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</si>
  <si>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</si>
  <si>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</si>
  <si>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</si>
  <si>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</si>
  <si>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</si>
  <si>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</si>
  <si>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</si>
  <si>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</si>
  <si>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</si>
  <si>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</si>
  <si>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</si>
  <si>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</si>
  <si>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</si>
  <si>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</si>
  <si>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</si>
  <si>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</si>
  <si>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</si>
  <si>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</si>
  <si>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</si>
  <si>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</si>
  <si>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</si>
  <si>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</si>
  <si>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</si>
  <si>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</si>
  <si>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</si>
  <si>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</si>
  <si>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</si>
  <si>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</si>
  <si>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</si>
  <si>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</si>
  <si>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</si>
  <si>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</si>
  <si>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</si>
  <si>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</si>
  <si>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</si>
  <si>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</si>
  <si>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</si>
  <si>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</si>
  <si>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</si>
  <si>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</si>
  <si>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</si>
  <si>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</si>
  <si>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</si>
  <si>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</si>
  <si>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</si>
  <si>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</si>
  <si>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</si>
  <si>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</si>
  <si>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</si>
  <si>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</si>
  <si>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</si>
  <si>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</si>
  <si>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</si>
  <si>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</si>
  <si>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</si>
  <si>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</si>
  <si>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</si>
  <si>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</si>
  <si>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</si>
  <si>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</si>
  <si>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</si>
  <si>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</si>
  <si>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</si>
  <si>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</si>
  <si>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</si>
  <si>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</si>
  <si>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</si>
  <si>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</si>
  <si>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</si>
  <si>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</si>
  <si>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</si>
  <si>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</si>
  <si>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</si>
  <si>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</si>
  <si>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</si>
  <si>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</si>
  <si>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</si>
  <si>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</si>
  <si>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</si>
  <si>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</si>
  <si>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</si>
  <si>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</si>
  <si>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</si>
  <si>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</si>
  <si>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</si>
  <si>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</si>
  <si>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</si>
  <si>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</si>
  <si>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</si>
  <si>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</si>
  <si>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</si>
  <si>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</si>
  <si>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</si>
  <si>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</si>
  <si>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</si>
  <si>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</si>
  <si>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</si>
  <si>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</si>
  <si>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</si>
  <si>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</si>
  <si>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</si>
  <si>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</si>
  <si>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</si>
  <si>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</si>
  <si>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</si>
  <si>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</si>
  <si>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</si>
  <si>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</si>
  <si>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</si>
  <si>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</si>
  <si>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</si>
  <si>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</si>
  <si>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</si>
  <si>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</si>
  <si>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</si>
  <si>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</si>
  <si>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</si>
  <si>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</si>
  <si>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</si>
  <si>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</si>
  <si>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</si>
  <si>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</si>
  <si>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</si>
  <si>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</si>
  <si>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</si>
  <si>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</si>
  <si>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</si>
  <si>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</si>
  <si>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</si>
  <si>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</si>
  <si>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</si>
  <si>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</si>
  <si>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</si>
  <si>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</si>
  <si>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</si>
  <si>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</si>
  <si>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</si>
  <si>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</si>
  <si>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</si>
  <si>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</si>
  <si>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</si>
  <si>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</si>
  <si>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</si>
  <si>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</si>
  <si>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</si>
  <si>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</si>
  <si>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</si>
  <si>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الإسم :</t>
  </si>
  <si>
    <t>Nama Arab</t>
  </si>
  <si>
    <t/>
  </si>
  <si>
    <t>Informatika</t>
  </si>
  <si>
    <t>الثاني</t>
  </si>
  <si>
    <t>٢٠٢٥ - ٢٠٢٦</t>
  </si>
  <si>
    <t>١٤٤٦ - ١٤٤٧</t>
  </si>
  <si>
    <t>١٩ من محرم سنة ١٤٤٨ ه</t>
  </si>
  <si>
    <t>٤٠ من يوليو سنة ٢٠٢٦ م</t>
  </si>
  <si>
    <t>كياهى الحاج شهاب المعي الماجستير</t>
  </si>
  <si>
    <t>AFIFAH WIKA JANEPRATIWI</t>
  </si>
  <si>
    <t>713</t>
  </si>
  <si>
    <t>ALISHA PUTRI</t>
  </si>
  <si>
    <t>714</t>
  </si>
  <si>
    <t>AMANDA WIDYANA PUTRI</t>
  </si>
  <si>
    <t>715</t>
  </si>
  <si>
    <t>ASYFA NAYLA</t>
  </si>
  <si>
    <t>716</t>
  </si>
  <si>
    <t>AULIA NADIN SAPITRI</t>
  </si>
  <si>
    <t>717</t>
  </si>
  <si>
    <t>CHAERUNNISA ARDYANI</t>
  </si>
  <si>
    <t>718</t>
  </si>
  <si>
    <t>DEWI FATIMAH MAULIDA</t>
  </si>
  <si>
    <t>719</t>
  </si>
  <si>
    <t>EKA SEPTIA RAMADHANI</t>
  </si>
  <si>
    <t>720</t>
  </si>
  <si>
    <t>FADILAH ASIFA AYUNINGTIAS</t>
  </si>
  <si>
    <t>721</t>
  </si>
  <si>
    <t>FARAH ADIRA PUTRI</t>
  </si>
  <si>
    <t>722</t>
  </si>
  <si>
    <t>FIRHA ZAHROTUL HILMIAH</t>
  </si>
  <si>
    <t>723</t>
  </si>
  <si>
    <t>HALIFATUL JANNA</t>
  </si>
  <si>
    <t>724</t>
  </si>
  <si>
    <t>ILFA MINNATIKA</t>
  </si>
  <si>
    <t>725</t>
  </si>
  <si>
    <t>MUTIA AZAHRA</t>
  </si>
  <si>
    <t>726</t>
  </si>
  <si>
    <t>NADHIRA AYUANINGRUM</t>
  </si>
  <si>
    <t>727</t>
  </si>
  <si>
    <t>NAHDIATURIDHO</t>
  </si>
  <si>
    <t>728</t>
  </si>
  <si>
    <t>NASYA SAFA ZAHIRA</t>
  </si>
  <si>
    <t>729</t>
  </si>
  <si>
    <t>NAYZILA HOLA SAFIRAH</t>
  </si>
  <si>
    <t>730</t>
  </si>
  <si>
    <t>NUR FADILLA APRILIA</t>
  </si>
  <si>
    <t>731</t>
  </si>
  <si>
    <t>SITI LAILA RAMADANI</t>
  </si>
  <si>
    <t>732</t>
  </si>
  <si>
    <t>الرابع ب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</si>
</sst>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7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301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" fillId="0" borderId="0" xfId="0" applyFont="1" applyAlignment="1"/>
    <xf numFmtId="0" fontId="1" fillId="0" borderId="0" xfId="0" applyFont="1">
      <alignment vertical="center"/>
    </xf>
    <xf numFmtId="165" fontId="15" fillId="0" borderId="0" xfId="0" applyNumberFormat="1" applyFont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right" vertical="center"/>
    </xf>
    <xf numFmtId="165" fontId="17" fillId="0" borderId="2" xfId="0" applyNumberFormat="1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164" fontId="17" fillId="0" borderId="20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21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0" xfId="0" applyFont="1">
      <alignment vertical="center"/>
    </xf>
    <xf numFmtId="0" fontId="16" fillId="0" borderId="25" xfId="0" applyFont="1" applyBorder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6" fillId="0" borderId="30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164" fontId="17" fillId="0" borderId="15" xfId="0" applyNumberFormat="1" applyFont="1" applyBorder="1" applyAlignment="1">
      <alignment horizontal="center" vertical="center"/>
    </xf>
    <xf numFmtId="0" fontId="22" fillId="0" borderId="25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16" fillId="0" borderId="26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5" fontId="17" fillId="0" borderId="5" xfId="0" applyNumberFormat="1" applyFont="1" applyBorder="1" applyAlignment="1">
      <alignment horizontal="center" vertical="center"/>
    </xf>
    <xf numFmtId="164" fontId="17" fillId="0" borderId="41" xfId="0" applyNumberFormat="1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16" fillId="0" borderId="29" xfId="0" applyFont="1" applyBorder="1" applyAlignment="1">
      <alignment horizontal="right" vertical="center" readingOrder="2"/>
    </xf>
    <xf numFmtId="0" fontId="14" fillId="0" borderId="14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readingOrder="2"/>
    </xf>
    <xf numFmtId="0" fontId="16" fillId="0" borderId="0" xfId="0" applyFont="1" applyAlignment="1">
      <alignment vertical="center" readingOrder="2"/>
    </xf>
    <xf numFmtId="0" fontId="20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40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2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Alignment="1" applyProtection="1">
      <alignment vertical="center" readingOrder="2"/>
      <protection locked="0"/>
    </xf>
    <xf numFmtId="0" fontId="8" fillId="4" borderId="1" xfId="0" applyFont="1" applyFill="1" applyBorder="1" applyAlignment="1" applyProtection="1">
      <alignment horizontal="center" vertical="center" textRotation="90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30" fillId="0" borderId="2" xfId="0" quotePrefix="1" applyFont="1" applyBorder="1" applyAlignment="1" applyProtection="1">
      <alignment horizontal="center" vertical="center" readingOrder="2"/>
      <protection locked="0"/>
    </xf>
    <xf numFmtId="0" fontId="30" fillId="0" borderId="4" xfId="0" quotePrefix="1" applyFont="1" applyBorder="1" applyAlignment="1" applyProtection="1">
      <alignment horizontal="center" vertical="center" readingOrder="2"/>
      <protection locked="0"/>
    </xf>
    <xf numFmtId="0" fontId="30" fillId="0" borderId="2" xfId="0" applyFont="1" applyBorder="1" applyAlignment="1" applyProtection="1">
      <alignment horizontal="center" vertical="center" readingOrder="2"/>
      <protection locked="0"/>
    </xf>
    <xf numFmtId="0" fontId="30" fillId="0" borderId="4" xfId="0" applyFont="1" applyBorder="1" applyAlignment="1" applyProtection="1">
      <alignment horizontal="center" vertical="center" readingOrder="2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4" fillId="0" borderId="1" xfId="0" quotePrefix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9" fillId="0" borderId="0" xfId="0" applyFont="1" applyAlignment="1">
      <alignment horizontal="left" vertical="center" readingOrder="1"/>
    </xf>
    <xf numFmtId="0" fontId="41" fillId="0" borderId="27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7" xfId="0" applyFont="1" applyBorder="1" applyAlignment="1">
      <alignment horizontal="left" vertical="center" readingOrder="2"/>
    </xf>
    <xf numFmtId="167" fontId="42" fillId="0" borderId="0" xfId="0" applyNumberFormat="1" applyFont="1" applyAlignment="1">
      <alignment horizontal="center" vertical="center" readingOrder="2"/>
    </xf>
    <xf numFmtId="167" fontId="42" fillId="0" borderId="27" xfId="0" applyNumberFormat="1" applyFont="1" applyBorder="1" applyAlignment="1">
      <alignment horizontal="center" vertical="center" readingOrder="2"/>
    </xf>
    <xf numFmtId="0" fontId="45" fillId="0" borderId="0" xfId="0" applyFont="1" applyAlignment="1">
      <alignment horizontal="right" vertical="center" readingOrder="2"/>
    </xf>
    <xf numFmtId="0" fontId="45" fillId="0" borderId="27" xfId="0" applyFont="1" applyBorder="1" applyAlignment="1">
      <alignment horizontal="right" vertical="center" readingOrder="2"/>
    </xf>
    <xf numFmtId="0" fontId="42" fillId="0" borderId="0" xfId="0" applyFont="1" applyAlignment="1">
      <alignment horizontal="center" vertical="center" readingOrder="2"/>
    </xf>
    <xf numFmtId="0" fontId="42" fillId="0" borderId="27" xfId="0" applyFont="1" applyBorder="1" applyAlignment="1">
      <alignment horizontal="center" vertical="center" readingOrder="2"/>
    </xf>
    <xf numFmtId="167" fontId="41" fillId="0" borderId="27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16" fillId="0" borderId="0" xfId="0" applyFont="1" applyAlignment="1">
      <alignment horizontal="right" vertical="center" readingOrder="2"/>
    </xf>
    <xf numFmtId="0" fontId="16" fillId="0" borderId="22" xfId="0" applyFont="1" applyBorder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 applyAlignment="1">
      <alignment horizontal="right" vertical="center" readingOrder="2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6" fillId="0" borderId="18" xfId="0" applyFont="1" applyBorder="1" applyAlignment="1">
      <alignment horizontal="right" vertical="center" readingOrder="2"/>
    </xf>
    <xf numFmtId="0" fontId="16" fillId="0" borderId="19" xfId="0" applyFont="1" applyBorder="1" applyAlignment="1">
      <alignment horizontal="right" vertical="center" readingOrder="2"/>
    </xf>
    <xf numFmtId="0" fontId="14" fillId="0" borderId="1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7" fillId="0" borderId="26" xfId="0" applyNumberFormat="1" applyFont="1" applyBorder="1" applyAlignment="1">
      <alignment horizontal="center" vertical="center"/>
    </xf>
    <xf numFmtId="165" fontId="17" fillId="0" borderId="27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6" fillId="0" borderId="28" xfId="0" applyFont="1" applyBorder="1">
      <alignment vertical="center"/>
    </xf>
    <xf numFmtId="0" fontId="16" fillId="0" borderId="0" xfId="0" applyFont="1">
      <alignment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21" xfId="0" applyNumberFormat="1" applyFont="1" applyBorder="1" applyAlignment="1">
      <alignment horizontal="center" vertical="center"/>
    </xf>
    <xf numFmtId="0" fontId="20" fillId="0" borderId="28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9" xfId="0" applyFont="1" applyBorder="1" applyAlignment="1">
      <alignment horizontal="left" vertical="center" wrapText="1" indent="7"/>
    </xf>
    <xf numFmtId="0" fontId="13" fillId="0" borderId="0" xfId="0" applyFont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31" xfId="0" applyFont="1" applyBorder="1" applyAlignment="1">
      <alignment horizontal="right" vertical="center" readingOrder="2"/>
    </xf>
    <xf numFmtId="0" fontId="16" fillId="0" borderId="32" xfId="0" applyFont="1" applyBorder="1" applyAlignment="1">
      <alignment horizontal="right" vertical="center" readingOrder="2"/>
    </xf>
    <xf numFmtId="0" fontId="16" fillId="0" borderId="33" xfId="0" applyFont="1" applyBorder="1" applyAlignment="1">
      <alignment horizontal="right" vertical="center" readingOrder="2"/>
    </xf>
    <xf numFmtId="0" fontId="24" fillId="0" borderId="34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 readingOrder="2"/>
    </xf>
    <xf numFmtId="0" fontId="22" fillId="0" borderId="0" xfId="0" applyFont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164" fontId="14" fillId="0" borderId="38" xfId="0" applyNumberFormat="1" applyFont="1" applyBorder="1" applyAlignment="1">
      <alignment horizontal="center" vertical="center"/>
    </xf>
    <xf numFmtId="164" fontId="14" fillId="0" borderId="29" xfId="0" applyNumberFormat="1" applyFont="1" applyBorder="1" applyAlignment="1">
      <alignment horizontal="center" vertical="center"/>
    </xf>
    <xf numFmtId="164" fontId="14" fillId="0" borderId="40" xfId="0" applyNumberFormat="1" applyFont="1" applyBorder="1" applyAlignment="1">
      <alignment horizontal="center" vertical="center"/>
    </xf>
    <xf numFmtId="164" fontId="14" fillId="0" borderId="33" xfId="0" applyNumberFormat="1" applyFont="1" applyBorder="1" applyAlignment="1">
      <alignment horizontal="center" vertical="center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1" xfId="0" applyNumberFormat="1" applyFont="1" applyBorder="1" applyAlignment="1">
      <alignment horizontal="center" vertical="center" readingOrder="2"/>
    </xf>
    <xf numFmtId="166" fontId="14" fillId="0" borderId="32" xfId="0" applyNumberFormat="1" applyFont="1" applyBorder="1" applyAlignment="1">
      <alignment horizontal="center" vertical="center" readingOrder="2"/>
    </xf>
    <xf numFmtId="166" fontId="14" fillId="0" borderId="33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 readingOrder="2"/>
    </xf>
    <xf numFmtId="164" fontId="22" fillId="0" borderId="5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 readingOrder="2"/>
    </xf>
    <xf numFmtId="0" fontId="14" fillId="0" borderId="39" xfId="0" applyFont="1" applyBorder="1" applyAlignment="1">
      <alignment horizontal="center" vertical="center" wrapText="1" readingOrder="2"/>
    </xf>
    <xf numFmtId="0" fontId="22" fillId="0" borderId="0" xfId="0" applyFont="1" applyAlignment="1">
      <alignment horizontal="center" vertical="center"/>
    </xf>
    <xf numFmtId="165" fontId="14" fillId="0" borderId="34" xfId="0" applyNumberFormat="1" applyFont="1" applyBorder="1" applyAlignment="1">
      <alignment horizontal="center" vertical="center"/>
    </xf>
    <xf numFmtId="165" fontId="14" fillId="0" borderId="35" xfId="0" applyNumberFormat="1" applyFont="1" applyBorder="1" applyAlignment="1">
      <alignment horizontal="center" vertical="center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6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30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center" vertical="center" readingOrder="2"/>
    </xf>
    <xf numFmtId="165" fontId="13" fillId="0" borderId="34" xfId="0" applyNumberFormat="1" applyFont="1" applyBorder="1" applyAlignment="1">
      <alignment horizontal="center" vertical="center"/>
    </xf>
    <xf numFmtId="165" fontId="13" fillId="0" borderId="35" xfId="0" applyNumberFormat="1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14" fillId="0" borderId="34" xfId="0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readingOrder="2"/>
    </xf>
    <xf numFmtId="164" fontId="22" fillId="0" borderId="14" xfId="0" applyNumberFormat="1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28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9" fillId="0" borderId="6" xfId="0" applyFont="1" applyBorder="1" applyAlignment="1" applyProtection="1">
      <alignment horizontal="center" vertical="center"/>
      <protection locked="0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Data Siswa'!$B$2:$B$41" noThreeD="1" sel="1" val="0"/>
</file>

<file path=xl/ctrlProps/ctrlProp3.xml><?xml version="1.0" encoding="utf-8"?>
<formControlPr xmlns="http://schemas.microsoft.com/office/spreadsheetml/2009/9/main" objectType="Drop" dropStyle="combo" dx="31" fmlaLink="$V$10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Data Siswa'!$B$2:$B$41" noThreeD="1" sel="11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739819</xdr:colOff>
      <xdr:row>55</xdr:row>
      <xdr:rowOff>215790</xdr:rowOff>
    </xdr:from>
    <xdr:to>
      <xdr:col>10</xdr:col>
      <xdr:colOff>215013</xdr:colOff>
      <xdr:row>55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55</xdr:row>
      <xdr:rowOff>215790</xdr:rowOff>
    </xdr:from>
    <xdr:to>
      <xdr:col>16</xdr:col>
      <xdr:colOff>637947</xdr:colOff>
      <xdr:row>55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49</xdr:row>
      <xdr:rowOff>228490</xdr:rowOff>
    </xdr:from>
    <xdr:to>
      <xdr:col>15</xdr:col>
      <xdr:colOff>279400</xdr:colOff>
      <xdr:row>49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</xdr:colOff>
          <xdr:row>6</xdr:row>
          <xdr:rowOff>0</xdr:rowOff>
        </xdr:from>
        <xdr:to>
          <xdr:col>21</xdr:col>
          <xdr:colOff>579120</xdr:colOff>
          <xdr:row>7</xdr:row>
          <xdr:rowOff>220980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</xdr:row>
          <xdr:rowOff>7620</xdr:rowOff>
        </xdr:from>
        <xdr:to>
          <xdr:col>24</xdr:col>
          <xdr:colOff>144780</xdr:colOff>
          <xdr:row>7</xdr:row>
          <xdr:rowOff>83820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7620</xdr:rowOff>
        </xdr:from>
        <xdr:to>
          <xdr:col>24</xdr:col>
          <xdr:colOff>160020</xdr:colOff>
          <xdr:row>10</xdr:row>
          <xdr:rowOff>160020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45720</xdr:rowOff>
        </xdr:from>
        <xdr:to>
          <xdr:col>24</xdr:col>
          <xdr:colOff>160020</xdr:colOff>
          <xdr:row>13</xdr:row>
          <xdr:rowOff>7620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7620</xdr:rowOff>
        </xdr:from>
        <xdr:to>
          <xdr:col>21</xdr:col>
          <xdr:colOff>579120</xdr:colOff>
          <xdr:row>16</xdr:row>
          <xdr:rowOff>30480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807720</xdr:colOff>
          <xdr:row>14</xdr:row>
          <xdr:rowOff>7620</xdr:rowOff>
        </xdr:from>
        <xdr:to>
          <xdr:col>24</xdr:col>
          <xdr:colOff>152400</xdr:colOff>
          <xdr:row>16</xdr:row>
          <xdr:rowOff>7620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4" x14ac:dyDescent="0.3"/>
  <sheetData>
    <row r="2" spans="3:3" x14ac:dyDescent="0.3">
      <c r="C2" t="s">
        <v>143</v>
      </c>
    </row>
    <row r="4" spans="3:3" x14ac:dyDescent="0.3">
      <c r="C4" t="s">
        <v>144</v>
      </c>
    </row>
    <row r="6" spans="3:3" x14ac:dyDescent="0.3">
      <c r="C6" t="s">
        <v>145</v>
      </c>
    </row>
    <row r="8" spans="3:3" x14ac:dyDescent="0.3">
      <c r="C8" t="s">
        <v>146</v>
      </c>
    </row>
    <row r="10" spans="3:3" x14ac:dyDescent="0.3">
      <c r="C10" t="s">
        <v>147</v>
      </c>
    </row>
    <row r="12" spans="3:3" x14ac:dyDescent="0.3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abSelected="1" zoomScale="103" workbookViewId="0">
      <selection activeCell="C6" sqref="C6:G6"/>
    </sheetView>
  </sheetViews>
  <sheetFormatPr defaultColWidth="8.6640625" defaultRowHeight="14.4" x14ac:dyDescent="0.3"/>
  <cols>
    <col min="1" max="1" width="8.6640625" style="1" customWidth="1"/>
    <col min="2" max="2" width="1.109375" style="1" hidden="1" customWidth="1"/>
    <col min="3" max="3" width="24.44140625" style="1" customWidth="1"/>
    <col min="4" max="4" width="24.88671875" style="1" customWidth="1"/>
    <col min="5" max="5" width="2.44140625" style="1" customWidth="1"/>
    <col min="6" max="6" width="24.21875" style="1" customWidth="1"/>
    <col min="7" max="16384" width="8.6640625" style="1"/>
  </cols>
  <sheetData>
    <row r="1" spans="1:12" x14ac:dyDescent="0.3">
      <c r="C1" s="142" t="s">
        <v>171</v>
      </c>
      <c r="D1" s="142"/>
      <c r="E1" s="142"/>
      <c r="F1" s="142"/>
      <c r="G1" s="142"/>
    </row>
    <row r="2" spans="1:12" x14ac:dyDescent="0.3">
      <c r="C2" s="142"/>
      <c r="D2" s="142"/>
      <c r="E2" s="142"/>
      <c r="F2" s="142"/>
      <c r="G2" s="142"/>
    </row>
    <row r="3" spans="1:12" ht="7.5" customHeight="1" x14ac:dyDescent="0.3">
      <c r="C3" s="133"/>
      <c r="D3" s="134"/>
      <c r="E3" s="134"/>
      <c r="F3" s="134"/>
      <c r="G3" s="135"/>
    </row>
    <row r="4" spans="1:12" ht="21" x14ac:dyDescent="0.3">
      <c r="A4" s="1" t="s">
        <v>94</v>
      </c>
      <c r="B4" s="1" t="str">
        <f>CONCATENATE(F4," ",E4," ",C4)</f>
        <v>الصف  : الرابع ب للبنات</v>
      </c>
      <c r="C4" s="144" t="s">
        <v>327</v>
      </c>
      <c r="D4" s="144"/>
      <c r="E4" s="144" t="s">
        <v>152</v>
      </c>
      <c r="F4" s="2" t="s">
        <v>151</v>
      </c>
      <c r="G4" s="146">
        <v>1</v>
      </c>
    </row>
    <row r="5" spans="1:12" x14ac:dyDescent="0.3">
      <c r="C5" s="144"/>
      <c r="D5" s="144"/>
      <c r="E5" s="144"/>
      <c r="F5" s="3" t="s">
        <v>156</v>
      </c>
      <c r="G5" s="146"/>
    </row>
    <row r="6" spans="1:12" ht="7.05" customHeight="1" x14ac:dyDescent="0.3">
      <c r="C6" s="148"/>
      <c r="D6" s="148"/>
      <c r="E6" s="148"/>
      <c r="F6" s="148"/>
      <c r="G6" s="148"/>
    </row>
    <row r="7" spans="1:12" ht="21" x14ac:dyDescent="0.3">
      <c r="A7" s="118" t="s">
        <v>94</v>
      </c>
      <c r="B7" s="119" t="str">
        <f>CONCATENATE(F7," ",E7," ",C7)</f>
        <v>الفصل الدراسي : الثاني</v>
      </c>
      <c r="C7" s="145" t="s">
        <v>281</v>
      </c>
      <c r="D7" s="145"/>
      <c r="E7" s="147" t="s">
        <v>152</v>
      </c>
      <c r="F7" s="51" t="s">
        <v>163</v>
      </c>
      <c r="G7" s="136">
        <v>2</v>
      </c>
    </row>
    <row r="8" spans="1:12" ht="21.6" customHeight="1" x14ac:dyDescent="0.3">
      <c r="A8" s="119"/>
      <c r="B8" s="119"/>
      <c r="C8" s="145"/>
      <c r="D8" s="145"/>
      <c r="E8" s="147"/>
      <c r="F8" s="52" t="s">
        <v>164</v>
      </c>
      <c r="G8" s="136"/>
    </row>
    <row r="9" spans="1:12" ht="7.05" customHeight="1" x14ac:dyDescent="0.3">
      <c r="A9" s="119"/>
      <c r="B9" s="119"/>
      <c r="C9" s="141"/>
      <c r="D9" s="141"/>
      <c r="E9" s="141"/>
      <c r="F9" s="141"/>
      <c r="G9" s="141"/>
    </row>
    <row r="10" spans="1:12" ht="26.55" customHeight="1" x14ac:dyDescent="0.4">
      <c r="A10" s="119" t="s">
        <v>94</v>
      </c>
      <c r="B10" s="119" t="str">
        <f>CONCATENATE(F10," : ")</f>
        <v xml:space="preserve">العام الدراسي : </v>
      </c>
      <c r="C10" s="149" t="s">
        <v>282</v>
      </c>
      <c r="D10" s="149"/>
      <c r="E10" s="147" t="s">
        <v>152</v>
      </c>
      <c r="F10" s="53" t="s">
        <v>153</v>
      </c>
      <c r="G10" s="136">
        <v>3</v>
      </c>
    </row>
    <row r="11" spans="1:12" ht="26.1" customHeight="1" x14ac:dyDescent="0.3">
      <c r="A11" s="119"/>
      <c r="B11" s="120" t="str">
        <f>CONCATENATE(C10," ","م")</f>
        <v>٢٠٢٥ - ٢٠٢٦ م</v>
      </c>
      <c r="C11" s="143" t="s">
        <v>283</v>
      </c>
      <c r="D11" s="143"/>
      <c r="E11" s="147"/>
      <c r="F11" s="52" t="s">
        <v>155</v>
      </c>
      <c r="G11" s="136"/>
    </row>
    <row r="12" spans="1:12" ht="6.6" customHeight="1" x14ac:dyDescent="0.3">
      <c r="A12" s="119"/>
      <c r="B12" s="120" t="str">
        <f>CONCATENATE(C11," ","ه")</f>
        <v>١٤٤٦ - ١٤٤٧ ه</v>
      </c>
      <c r="C12" s="141"/>
      <c r="D12" s="141"/>
      <c r="E12" s="141"/>
      <c r="F12" s="141"/>
      <c r="G12" s="141"/>
    </row>
    <row r="13" spans="1:12" ht="21" x14ac:dyDescent="0.4">
      <c r="A13" s="119"/>
      <c r="B13" s="119"/>
      <c r="C13" s="137" t="s">
        <v>284</v>
      </c>
      <c r="D13" s="138"/>
      <c r="E13" s="147" t="s">
        <v>152</v>
      </c>
      <c r="F13" s="53" t="s">
        <v>154</v>
      </c>
      <c r="G13" s="136">
        <v>4</v>
      </c>
      <c r="K13" s="6"/>
    </row>
    <row r="14" spans="1:12" ht="22.5" customHeight="1" x14ac:dyDescent="0.3">
      <c r="A14" s="119"/>
      <c r="B14" s="119"/>
      <c r="C14" s="139" t="s">
        <v>285</v>
      </c>
      <c r="D14" s="140"/>
      <c r="E14" s="147"/>
      <c r="F14" s="52" t="s">
        <v>157</v>
      </c>
      <c r="G14" s="136"/>
      <c r="K14" s="6"/>
    </row>
    <row r="15" spans="1:12" ht="6" customHeight="1" x14ac:dyDescent="0.3">
      <c r="A15" s="119"/>
      <c r="B15" s="119"/>
      <c r="C15" s="141"/>
      <c r="D15" s="141"/>
      <c r="E15" s="141"/>
      <c r="F15" s="141"/>
      <c r="G15" s="141"/>
    </row>
    <row r="16" spans="1:12" ht="21" x14ac:dyDescent="0.4">
      <c r="C16" s="150" t="s">
        <v>286</v>
      </c>
      <c r="D16" s="151"/>
      <c r="E16" s="144" t="s">
        <v>152</v>
      </c>
      <c r="F16" s="5" t="s">
        <v>159</v>
      </c>
      <c r="G16" s="146">
        <v>5</v>
      </c>
      <c r="K16" s="6"/>
      <c r="L16" s="6"/>
    </row>
    <row r="17" spans="3:12" ht="14.4" customHeight="1" x14ac:dyDescent="0.3">
      <c r="C17" s="151"/>
      <c r="D17" s="151"/>
      <c r="E17" s="144"/>
      <c r="F17" s="3" t="s">
        <v>161</v>
      </c>
      <c r="G17" s="146"/>
    </row>
    <row r="18" spans="3:12" ht="6" customHeight="1" x14ac:dyDescent="0.4">
      <c r="C18" s="132"/>
      <c r="D18" s="132"/>
      <c r="E18" s="132"/>
      <c r="F18" s="132"/>
      <c r="G18" s="132"/>
    </row>
    <row r="19" spans="3:12" ht="21" x14ac:dyDescent="0.4">
      <c r="C19" s="151"/>
      <c r="D19" s="151"/>
      <c r="E19" s="144" t="s">
        <v>152</v>
      </c>
      <c r="F19" s="5" t="s">
        <v>160</v>
      </c>
      <c r="G19" s="146">
        <v>6</v>
      </c>
    </row>
    <row r="20" spans="3:12" x14ac:dyDescent="0.3">
      <c r="C20" s="151"/>
      <c r="D20" s="151"/>
      <c r="E20" s="144"/>
      <c r="F20" s="7" t="s">
        <v>162</v>
      </c>
      <c r="G20" s="146"/>
    </row>
    <row r="24" spans="3:12" x14ac:dyDescent="0.3">
      <c r="L24" s="6"/>
    </row>
    <row r="25" spans="3:12" x14ac:dyDescent="0.3">
      <c r="L25" s="6"/>
    </row>
    <row r="26" spans="3:12" x14ac:dyDescent="0.3">
      <c r="L26" s="6"/>
    </row>
    <row r="27" spans="3:12" x14ac:dyDescent="0.3">
      <c r="L27" s="6"/>
    </row>
    <row r="28" spans="3:12" x14ac:dyDescent="0.3">
      <c r="L28" s="6"/>
    </row>
    <row r="29" spans="3:12" x14ac:dyDescent="0.3">
      <c r="L29" s="6"/>
    </row>
    <row r="30" spans="3:12" x14ac:dyDescent="0.3">
      <c r="L30" s="6"/>
    </row>
    <row r="31" spans="3:12" x14ac:dyDescent="0.3">
      <c r="L31" s="6"/>
    </row>
  </sheetData>
  <sheetProtection selectLockedCells="1"/>
  <mergeCells count="27"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  <mergeCell ref="C1:G2"/>
    <mergeCell ref="C11:D11"/>
    <mergeCell ref="E4:E5"/>
    <mergeCell ref="G13:G14"/>
    <mergeCell ref="C7:D8"/>
    <mergeCell ref="C18:G18"/>
    <mergeCell ref="C3:G3"/>
    <mergeCell ref="G10:G11"/>
    <mergeCell ref="C13:D13"/>
    <mergeCell ref="C14:D14"/>
    <mergeCell ref="C12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workbookViewId="0">
      <selection activeCell="B7" sqref="B7"/>
    </sheetView>
  </sheetViews>
  <sheetFormatPr defaultColWidth="8.6640625" defaultRowHeight="14.4" x14ac:dyDescent="0.3"/>
  <cols>
    <col min="1" max="1" width="6.5546875" customWidth="1"/>
    <col min="2" max="2" width="32.44140625" style="1" customWidth="1"/>
    <col min="3" max="3" width="10.109375" style="1" customWidth="1"/>
    <col min="4" max="4" width="32.6640625" style="1" customWidth="1"/>
    <col min="5" max="16384" width="8.6640625" style="1"/>
  </cols>
  <sheetData>
    <row r="1" spans="1:4" ht="18" customHeight="1" x14ac:dyDescent="0.3">
      <c r="A1" s="126" t="s">
        <v>73</v>
      </c>
      <c r="B1" s="126" t="s">
        <v>165</v>
      </c>
      <c r="C1" s="126" t="s">
        <v>166</v>
      </c>
      <c r="D1" s="126" t="s">
        <v>278</v>
      </c>
    </row>
    <row r="2" spans="1:4" ht="18" customHeight="1" x14ac:dyDescent="0.3">
      <c r="A2" s="127">
        <v>1</v>
      </c>
      <c r="B2" s="128" t="s">
        <v>287</v>
      </c>
      <c r="C2" s="129" t="s">
        <v>288</v>
      </c>
      <c r="D2" s="130" t="s">
        <v>279</v>
      </c>
    </row>
    <row r="3" spans="1:4" ht="18" customHeight="1" x14ac:dyDescent="0.3">
      <c r="A3" s="127">
        <v>2</v>
      </c>
      <c r="B3" s="128" t="s">
        <v>289</v>
      </c>
      <c r="C3" s="129" t="s">
        <v>290</v>
      </c>
      <c r="D3" s="130" t="s">
        <v>94</v>
      </c>
    </row>
    <row r="4" spans="1:4" ht="18" customHeight="1" x14ac:dyDescent="0.3">
      <c r="A4" s="127">
        <v>3</v>
      </c>
      <c r="B4" s="128" t="s">
        <v>291</v>
      </c>
      <c r="C4" s="129" t="s">
        <v>292</v>
      </c>
      <c r="D4" s="130" t="s">
        <v>94</v>
      </c>
    </row>
    <row r="5" spans="1:4" ht="18" customHeight="1" x14ac:dyDescent="0.3">
      <c r="A5" s="127">
        <v>4</v>
      </c>
      <c r="B5" s="128" t="s">
        <v>293</v>
      </c>
      <c r="C5" s="129" t="s">
        <v>294</v>
      </c>
      <c r="D5" s="130" t="s">
        <v>94</v>
      </c>
    </row>
    <row r="6" spans="1:4" ht="18" customHeight="1" x14ac:dyDescent="0.3">
      <c r="A6" s="127">
        <v>5</v>
      </c>
      <c r="B6" s="128" t="s">
        <v>295</v>
      </c>
      <c r="C6" s="129" t="s">
        <v>296</v>
      </c>
      <c r="D6" s="130" t="s">
        <v>94</v>
      </c>
    </row>
    <row r="7" spans="1:4" ht="18" customHeight="1" x14ac:dyDescent="0.3">
      <c r="A7" s="127">
        <v>6</v>
      </c>
      <c r="B7" s="128" t="s">
        <v>297</v>
      </c>
      <c r="C7" s="129" t="s">
        <v>298</v>
      </c>
      <c r="D7" s="130" t="s">
        <v>94</v>
      </c>
    </row>
    <row r="8" spans="1:4" ht="18" customHeight="1" x14ac:dyDescent="0.3">
      <c r="A8" s="127">
        <v>7</v>
      </c>
      <c r="B8" s="128" t="s">
        <v>299</v>
      </c>
      <c r="C8" s="129" t="s">
        <v>300</v>
      </c>
      <c r="D8" s="130" t="s">
        <v>94</v>
      </c>
    </row>
    <row r="9" spans="1:4" ht="18" customHeight="1" x14ac:dyDescent="0.3">
      <c r="A9" s="127">
        <v>8</v>
      </c>
      <c r="B9" s="128" t="s">
        <v>301</v>
      </c>
      <c r="C9" s="129" t="s">
        <v>302</v>
      </c>
      <c r="D9" s="130" t="s">
        <v>94</v>
      </c>
    </row>
    <row r="10" spans="1:4" ht="18" customHeight="1" x14ac:dyDescent="0.3">
      <c r="A10" s="127">
        <v>9</v>
      </c>
      <c r="B10" s="128" t="s">
        <v>303</v>
      </c>
      <c r="C10" s="129" t="s">
        <v>304</v>
      </c>
      <c r="D10" s="130" t="s">
        <v>94</v>
      </c>
    </row>
    <row r="11" spans="1:4" ht="18" customHeight="1" x14ac:dyDescent="0.3">
      <c r="A11" s="127">
        <v>10</v>
      </c>
      <c r="B11" s="128" t="s">
        <v>305</v>
      </c>
      <c r="C11" s="129" t="s">
        <v>306</v>
      </c>
      <c r="D11" s="130" t="s">
        <v>94</v>
      </c>
    </row>
    <row r="12" spans="1:4" ht="18" customHeight="1" x14ac:dyDescent="0.3">
      <c r="A12" s="127">
        <v>11</v>
      </c>
      <c r="B12" s="128" t="s">
        <v>307</v>
      </c>
      <c r="C12" s="129" t="s">
        <v>308</v>
      </c>
      <c r="D12" s="130" t="s">
        <v>94</v>
      </c>
    </row>
    <row r="13" spans="1:4" ht="18" customHeight="1" x14ac:dyDescent="0.3">
      <c r="A13" s="127">
        <v>12</v>
      </c>
      <c r="B13" s="128" t="s">
        <v>309</v>
      </c>
      <c r="C13" s="129" t="s">
        <v>310</v>
      </c>
      <c r="D13" s="130" t="s">
        <v>94</v>
      </c>
    </row>
    <row r="14" spans="1:4" ht="18" customHeight="1" x14ac:dyDescent="0.3">
      <c r="A14" s="127">
        <v>13</v>
      </c>
      <c r="B14" s="128" t="s">
        <v>311</v>
      </c>
      <c r="C14" s="129" t="s">
        <v>312</v>
      </c>
      <c r="D14" s="130" t="s">
        <v>94</v>
      </c>
    </row>
    <row r="15" spans="1:4" ht="18" customHeight="1" x14ac:dyDescent="0.3">
      <c r="A15" s="127">
        <v>14</v>
      </c>
      <c r="B15" s="128" t="s">
        <v>313</v>
      </c>
      <c r="C15" s="129" t="s">
        <v>314</v>
      </c>
      <c r="D15" s="130" t="s">
        <v>94</v>
      </c>
    </row>
    <row r="16" spans="1:4" ht="18" customHeight="1" x14ac:dyDescent="0.3">
      <c r="A16" s="127">
        <v>15</v>
      </c>
      <c r="B16" s="128" t="s">
        <v>315</v>
      </c>
      <c r="C16" s="129" t="s">
        <v>316</v>
      </c>
      <c r="D16" s="130" t="s">
        <v>94</v>
      </c>
    </row>
    <row r="17" spans="1:4" ht="18" customHeight="1" x14ac:dyDescent="0.3">
      <c r="A17" s="127">
        <v>16</v>
      </c>
      <c r="B17" s="128" t="s">
        <v>317</v>
      </c>
      <c r="C17" s="129" t="s">
        <v>318</v>
      </c>
      <c r="D17" s="130" t="s">
        <v>94</v>
      </c>
    </row>
    <row r="18" spans="1:4" ht="18" customHeight="1" x14ac:dyDescent="0.3">
      <c r="A18" s="127">
        <v>17</v>
      </c>
      <c r="B18" s="128" t="s">
        <v>319</v>
      </c>
      <c r="C18" s="129" t="s">
        <v>320</v>
      </c>
      <c r="D18" s="130" t="s">
        <v>94</v>
      </c>
    </row>
    <row r="19" spans="1:4" ht="18" customHeight="1" x14ac:dyDescent="0.3">
      <c r="A19" s="127">
        <v>18</v>
      </c>
      <c r="B19" s="128" t="s">
        <v>321</v>
      </c>
      <c r="C19" s="129" t="s">
        <v>322</v>
      </c>
      <c r="D19" s="130" t="s">
        <v>94</v>
      </c>
    </row>
    <row r="20" spans="1:4" ht="18" customHeight="1" x14ac:dyDescent="0.3">
      <c r="A20" s="127">
        <v>19</v>
      </c>
      <c r="B20" s="128" t="s">
        <v>323</v>
      </c>
      <c r="C20" s="129" t="s">
        <v>324</v>
      </c>
      <c r="D20" s="130" t="s">
        <v>94</v>
      </c>
    </row>
    <row r="21" spans="1:4" ht="18" customHeight="1" x14ac:dyDescent="0.3">
      <c r="A21" s="127">
        <v>20</v>
      </c>
      <c r="B21" s="128" t="s">
        <v>325</v>
      </c>
      <c r="C21" s="129" t="s">
        <v>326</v>
      </c>
      <c r="D21" s="130" t="s">
        <v>94</v>
      </c>
    </row>
    <row r="22" spans="1:4" ht="18" customHeight="1" x14ac:dyDescent="0.3">
      <c r="A22" s="127">
        <v>21</v>
      </c>
      <c r="B22" s="128"/>
      <c r="C22" s="129"/>
      <c r="D22" s="130" t="s">
        <v>94</v>
      </c>
    </row>
    <row r="23" spans="1:4" ht="18" customHeight="1" x14ac:dyDescent="0.3">
      <c r="A23" s="127">
        <v>22</v>
      </c>
      <c r="B23" s="128"/>
      <c r="C23" s="129"/>
      <c r="D23" s="130" t="s">
        <v>94</v>
      </c>
    </row>
    <row r="24" spans="1:4" ht="18" customHeight="1" x14ac:dyDescent="0.3">
      <c r="A24" s="127">
        <v>23</v>
      </c>
      <c r="B24" s="128"/>
      <c r="C24" s="129"/>
      <c r="D24" s="130" t="s">
        <v>94</v>
      </c>
    </row>
    <row r="25" spans="1:4" ht="18" customHeight="1" x14ac:dyDescent="0.3">
      <c r="A25" s="127">
        <v>24</v>
      </c>
      <c r="B25" s="128"/>
      <c r="C25" s="129"/>
      <c r="D25" s="130" t="s">
        <v>94</v>
      </c>
    </row>
    <row r="26" spans="1:4" ht="18" customHeight="1" x14ac:dyDescent="0.3">
      <c r="A26" s="127">
        <v>25</v>
      </c>
      <c r="B26" s="128"/>
      <c r="C26" s="129"/>
      <c r="D26" s="130" t="s">
        <v>94</v>
      </c>
    </row>
    <row r="27" spans="1:4" ht="18" customHeight="1" x14ac:dyDescent="0.3">
      <c r="A27" s="127">
        <v>26</v>
      </c>
      <c r="B27" s="128"/>
      <c r="C27" s="129"/>
      <c r="D27" s="130" t="s">
        <v>94</v>
      </c>
    </row>
    <row r="28" spans="1:4" ht="18" customHeight="1" x14ac:dyDescent="0.3">
      <c r="A28" s="127">
        <v>27</v>
      </c>
      <c r="B28" s="128"/>
      <c r="C28" s="129"/>
      <c r="D28" s="130" t="s">
        <v>94</v>
      </c>
    </row>
    <row r="29" spans="1:4" ht="18" customHeight="1" x14ac:dyDescent="0.3">
      <c r="A29" s="127">
        <v>28</v>
      </c>
      <c r="B29" s="128"/>
      <c r="C29" s="129"/>
      <c r="D29" s="130" t="s">
        <v>94</v>
      </c>
    </row>
    <row r="30" spans="1:4" ht="18" customHeight="1" x14ac:dyDescent="0.3">
      <c r="A30" s="127">
        <v>29</v>
      </c>
      <c r="B30" s="128"/>
      <c r="C30" s="129"/>
      <c r="D30" s="130" t="s">
        <v>94</v>
      </c>
    </row>
    <row r="31" spans="1:4" ht="18" customHeight="1" x14ac:dyDescent="0.3">
      <c r="A31" s="127">
        <v>30</v>
      </c>
      <c r="B31" s="128"/>
      <c r="C31" s="129"/>
      <c r="D31" s="130" t="s">
        <v>94</v>
      </c>
    </row>
    <row r="32" spans="1:4" ht="18" customHeight="1" x14ac:dyDescent="0.3">
      <c r="A32" s="127">
        <v>31</v>
      </c>
      <c r="B32" s="128"/>
      <c r="C32" s="128"/>
      <c r="D32" s="130" t="s">
        <v>94</v>
      </c>
    </row>
    <row r="33" spans="1:4" ht="18" customHeight="1" x14ac:dyDescent="0.3">
      <c r="A33" s="127">
        <v>32</v>
      </c>
      <c r="B33" s="128"/>
      <c r="C33" s="128"/>
      <c r="D33" s="130" t="s">
        <v>94</v>
      </c>
    </row>
    <row r="34" spans="1:4" ht="18" customHeight="1" x14ac:dyDescent="0.3">
      <c r="A34" s="127">
        <v>33</v>
      </c>
      <c r="B34" s="128"/>
      <c r="C34" s="128"/>
      <c r="D34" s="130" t="s">
        <v>94</v>
      </c>
    </row>
    <row r="35" spans="1:4" ht="18" customHeight="1" x14ac:dyDescent="0.3">
      <c r="A35" s="127">
        <v>34</v>
      </c>
      <c r="B35" s="128"/>
      <c r="C35" s="128"/>
      <c r="D35" s="130" t="s">
        <v>94</v>
      </c>
    </row>
    <row r="36" spans="1:4" ht="18" customHeight="1" x14ac:dyDescent="0.3">
      <c r="A36" s="127">
        <v>35</v>
      </c>
      <c r="B36" s="128"/>
      <c r="C36" s="128"/>
      <c r="D36" s="130" t="s">
        <v>94</v>
      </c>
    </row>
    <row r="37" spans="1:4" ht="18" customHeight="1" x14ac:dyDescent="0.3">
      <c r="A37" s="127">
        <v>36</v>
      </c>
      <c r="B37" s="128"/>
      <c r="C37" s="128"/>
      <c r="D37" s="130" t="s">
        <v>94</v>
      </c>
    </row>
    <row r="38" spans="1:4" ht="18" customHeight="1" x14ac:dyDescent="0.3">
      <c r="A38" s="127">
        <v>37</v>
      </c>
      <c r="B38" s="128"/>
      <c r="C38" s="128"/>
      <c r="D38" s="130" t="s">
        <v>94</v>
      </c>
    </row>
    <row r="39" spans="1:4" ht="18" customHeight="1" x14ac:dyDescent="0.3">
      <c r="A39" s="127">
        <v>38</v>
      </c>
      <c r="B39" s="128"/>
      <c r="C39" s="128"/>
      <c r="D39" s="130" t="s">
        <v>94</v>
      </c>
    </row>
    <row r="40" spans="1:4" ht="18" customHeight="1" x14ac:dyDescent="0.3">
      <c r="A40" s="127">
        <v>39</v>
      </c>
      <c r="B40" s="128"/>
      <c r="C40" s="128"/>
      <c r="D40" s="130" t="s">
        <v>94</v>
      </c>
    </row>
    <row r="41" spans="1:4" ht="18" customHeight="1" x14ac:dyDescent="0.3">
      <c r="A41" s="127">
        <v>40</v>
      </c>
      <c r="B41" s="128"/>
      <c r="C41" s="128"/>
      <c r="D41" s="130" t="s">
        <v>94</v>
      </c>
    </row>
  </sheetData>
  <sheetProtection algorithmName="SHA-512" hashValue="+KMPL7pvO55VjVZJl3/6FwQJBsyMOx+DzygASzb9XdMWyV890MZ254vYFCgjwmhmhaeTycs/4T89oScsdJCr5A==" saltValue="WTfHZxrCjtpbX8xcLWue1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I41"/>
  <sheetViews>
    <sheetView zoomScale="73" zoomScaleNormal="73" workbookViewId="0">
      <selection activeCell="AI3" sqref="AI3"/>
    </sheetView>
  </sheetViews>
  <sheetFormatPr defaultColWidth="10" defaultRowHeight="14.4" x14ac:dyDescent="0.3"/>
  <cols>
    <col min="1" max="1" width="6.5546875" customWidth="1"/>
    <col min="2" max="2" width="32.44140625" customWidth="1"/>
    <col min="3" max="3" width="6" customWidth="1"/>
    <col min="4" max="4" width="4.21875" customWidth="1"/>
    <col min="5" max="9" width="4.109375" customWidth="1"/>
    <col min="10" max="10" width="4.21875" customWidth="1"/>
    <col min="11" max="19" width="4.109375" customWidth="1"/>
    <col min="20" max="21" width="4.21875" customWidth="1"/>
    <col min="22" max="33" width="4.109375" customWidth="1"/>
    <col min="34" max="34" width="8.44140625" customWidth="1"/>
    <col min="35" max="35" width="7.6640625" style="11" customWidth="1"/>
  </cols>
  <sheetData>
    <row r="1" spans="1:35" ht="71.099999999999994" customHeight="1" x14ac:dyDescent="0.3">
      <c r="A1" s="12" t="s">
        <v>73</v>
      </c>
      <c r="B1" s="8" t="s">
        <v>165</v>
      </c>
      <c r="C1" s="12" t="s">
        <v>52</v>
      </c>
      <c r="D1" s="13" t="s">
        <v>7</v>
      </c>
      <c r="E1" s="13" t="s">
        <v>9</v>
      </c>
      <c r="F1" s="13" t="s">
        <v>12</v>
      </c>
      <c r="G1" s="13" t="s">
        <v>54</v>
      </c>
      <c r="H1" s="13" t="s">
        <v>55</v>
      </c>
      <c r="I1" s="13" t="s">
        <v>56</v>
      </c>
      <c r="J1" s="13" t="s">
        <v>57</v>
      </c>
      <c r="K1" s="13" t="s">
        <v>58</v>
      </c>
      <c r="L1" s="13" t="s">
        <v>15</v>
      </c>
      <c r="M1" s="13" t="s">
        <v>16</v>
      </c>
      <c r="N1" s="13" t="s">
        <v>59</v>
      </c>
      <c r="O1" s="13" t="s">
        <v>60</v>
      </c>
      <c r="P1" s="13" t="s">
        <v>18</v>
      </c>
      <c r="Q1" s="13" t="s">
        <v>21</v>
      </c>
      <c r="R1" s="13" t="s">
        <v>61</v>
      </c>
      <c r="S1" s="13" t="s">
        <v>24</v>
      </c>
      <c r="T1" s="13" t="s">
        <v>27</v>
      </c>
      <c r="U1" s="13" t="s">
        <v>28</v>
      </c>
      <c r="V1" s="14" t="s">
        <v>62</v>
      </c>
      <c r="W1" s="14" t="s">
        <v>64</v>
      </c>
      <c r="X1" s="14" t="s">
        <v>65</v>
      </c>
      <c r="Y1" s="14" t="s">
        <v>66</v>
      </c>
      <c r="Z1" s="14" t="s">
        <v>67</v>
      </c>
      <c r="AA1" s="14" t="s">
        <v>68</v>
      </c>
      <c r="AB1" s="14" t="s">
        <v>69</v>
      </c>
      <c r="AC1" s="14" t="s">
        <v>70</v>
      </c>
      <c r="AD1" s="14" t="s">
        <v>71</v>
      </c>
      <c r="AE1" s="14" t="s">
        <v>72</v>
      </c>
      <c r="AF1" s="14" t="s">
        <v>74</v>
      </c>
      <c r="AG1" s="131" t="s">
        <v>280</v>
      </c>
      <c r="AH1" s="15" t="s">
        <v>75</v>
      </c>
      <c r="AI1" s="16" t="s">
        <v>142</v>
      </c>
    </row>
    <row r="2" spans="1:35" ht="15.6" x14ac:dyDescent="0.3">
      <c r="A2" s="9">
        <f>'Data Siswa'!A2</f>
        <v>1</v>
      </c>
      <c r="B2" s="17" t="str">
        <f>'Data Siswa'!B2</f>
        <v>AFIFAH WIKA JANEPRATIWI</v>
      </c>
      <c r="C2" s="9" t="str">
        <f>'Data Siswa'!C2</f>
        <v>713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9">
        <f>SUM(D2:AG2)</f>
        <v>0</v>
      </c>
      <c r="AI2" s="20" t="e">
        <f>AVERAGE(D2:AG2)</f>
        <v>#DIV/0!</v>
      </c>
    </row>
    <row r="3" spans="1:35" ht="15.6" x14ac:dyDescent="0.3">
      <c r="A3" s="9">
        <f>'Data Siswa'!A3</f>
        <v>2</v>
      </c>
      <c r="B3" s="17" t="str">
        <f>'Data Siswa'!B3</f>
        <v>ALISHA PUTRI</v>
      </c>
      <c r="C3" s="9" t="str">
        <f>'Data Siswa'!C3</f>
        <v>714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9">
        <f t="shared" ref="AH3:AH41" si="0">SUM(D3:AG3)</f>
        <v>0</v>
      </c>
      <c r="AI3" s="20" t="e">
        <f t="shared" ref="AI3:AI41" si="1">AVERAGE(D3:AG3)</f>
        <v>#DIV/0!</v>
      </c>
    </row>
    <row r="4" spans="1:35" ht="15.6" x14ac:dyDescent="0.3">
      <c r="A4" s="9">
        <f>'Data Siswa'!A4</f>
        <v>3</v>
      </c>
      <c r="B4" s="17" t="str">
        <f>'Data Siswa'!B4</f>
        <v>AMANDA WIDYANA PUTRI</v>
      </c>
      <c r="C4" s="9" t="str">
        <f>'Data Siswa'!C4</f>
        <v>715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9">
        <f t="shared" si="0"/>
        <v>0</v>
      </c>
      <c r="AI4" s="20" t="e">
        <f t="shared" si="1"/>
        <v>#DIV/0!</v>
      </c>
    </row>
    <row r="5" spans="1:35" ht="15.6" x14ac:dyDescent="0.3">
      <c r="A5" s="9">
        <f>'Data Siswa'!A5</f>
        <v>4</v>
      </c>
      <c r="B5" s="17" t="str">
        <f>'Data Siswa'!B5</f>
        <v>ASYFA NAYLA</v>
      </c>
      <c r="C5" s="9" t="str">
        <f>'Data Siswa'!C5</f>
        <v>716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9">
        <f t="shared" si="0"/>
        <v>0</v>
      </c>
      <c r="AI5" s="20" t="e">
        <f t="shared" si="1"/>
        <v>#DIV/0!</v>
      </c>
    </row>
    <row r="6" spans="1:35" ht="15.6" x14ac:dyDescent="0.3">
      <c r="A6" s="9">
        <f>'Data Siswa'!A6</f>
        <v>5</v>
      </c>
      <c r="B6" s="17" t="str">
        <f>'Data Siswa'!B6</f>
        <v>AULIA NADIN SAPITRI</v>
      </c>
      <c r="C6" s="9" t="str">
        <f>'Data Siswa'!C6</f>
        <v>717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9">
        <f t="shared" si="0"/>
        <v>0</v>
      </c>
      <c r="AI6" s="20" t="e">
        <f t="shared" si="1"/>
        <v>#DIV/0!</v>
      </c>
    </row>
    <row r="7" spans="1:35" ht="15.6" x14ac:dyDescent="0.3">
      <c r="A7" s="9">
        <f>'Data Siswa'!A7</f>
        <v>6</v>
      </c>
      <c r="B7" s="17" t="str">
        <f>'Data Siswa'!B7</f>
        <v>CHAERUNNISA ARDYANI</v>
      </c>
      <c r="C7" s="9" t="str">
        <f>'Data Siswa'!C7</f>
        <v>718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9">
        <f t="shared" si="0"/>
        <v>0</v>
      </c>
      <c r="AI7" s="20" t="e">
        <f t="shared" si="1"/>
        <v>#DIV/0!</v>
      </c>
    </row>
    <row r="8" spans="1:35" ht="15.6" x14ac:dyDescent="0.3">
      <c r="A8" s="9">
        <f>'Data Siswa'!A8</f>
        <v>7</v>
      </c>
      <c r="B8" s="17" t="str">
        <f>'Data Siswa'!B8</f>
        <v>DEWI FATIMAH MAULIDA</v>
      </c>
      <c r="C8" s="9" t="str">
        <f>'Data Siswa'!C8</f>
        <v>719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9">
        <f t="shared" si="0"/>
        <v>0</v>
      </c>
      <c r="AI8" s="20" t="e">
        <f t="shared" si="1"/>
        <v>#DIV/0!</v>
      </c>
    </row>
    <row r="9" spans="1:35" ht="15.6" x14ac:dyDescent="0.3">
      <c r="A9" s="9">
        <f>'Data Siswa'!A9</f>
        <v>8</v>
      </c>
      <c r="B9" s="17" t="str">
        <f>'Data Siswa'!B9</f>
        <v>EKA SEPTIA RAMADHANI</v>
      </c>
      <c r="C9" s="9" t="str">
        <f>'Data Siswa'!C9</f>
        <v>720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9">
        <f t="shared" si="0"/>
        <v>0</v>
      </c>
      <c r="AI9" s="20" t="e">
        <f t="shared" si="1"/>
        <v>#DIV/0!</v>
      </c>
    </row>
    <row r="10" spans="1:35" ht="15.6" x14ac:dyDescent="0.3">
      <c r="A10" s="9">
        <f>'Data Siswa'!A10</f>
        <v>9</v>
      </c>
      <c r="B10" s="17" t="str">
        <f>'Data Siswa'!B10</f>
        <v>FADILAH ASIFA AYUNINGTIAS</v>
      </c>
      <c r="C10" s="9" t="str">
        <f>'Data Siswa'!C10</f>
        <v>721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9">
        <f t="shared" si="0"/>
        <v>0</v>
      </c>
      <c r="AI10" s="20" t="e">
        <f t="shared" si="1"/>
        <v>#DIV/0!</v>
      </c>
    </row>
    <row r="11" spans="1:35" ht="15.6" x14ac:dyDescent="0.3">
      <c r="A11" s="9">
        <f>'Data Siswa'!A11</f>
        <v>10</v>
      </c>
      <c r="B11" s="17" t="str">
        <f>'Data Siswa'!B11</f>
        <v>FARAH ADIRA PUTRI</v>
      </c>
      <c r="C11" s="9" t="str">
        <f>'Data Siswa'!C11</f>
        <v>722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9">
        <f t="shared" si="0"/>
        <v>0</v>
      </c>
      <c r="AI11" s="20" t="e">
        <f t="shared" si="1"/>
        <v>#DIV/0!</v>
      </c>
    </row>
    <row r="12" spans="1:35" ht="15.6" x14ac:dyDescent="0.3">
      <c r="A12" s="9">
        <f>'Data Siswa'!A12</f>
        <v>11</v>
      </c>
      <c r="B12" s="17" t="str">
        <f>'Data Siswa'!B12</f>
        <v>FIRHA ZAHROTUL HILMIAH</v>
      </c>
      <c r="C12" s="9" t="str">
        <f>'Data Siswa'!C12</f>
        <v>723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9">
        <f t="shared" si="0"/>
        <v>0</v>
      </c>
      <c r="AI12" s="20" t="e">
        <f t="shared" si="1"/>
        <v>#DIV/0!</v>
      </c>
    </row>
    <row r="13" spans="1:35" ht="15.6" x14ac:dyDescent="0.3">
      <c r="A13" s="9">
        <f>'Data Siswa'!A13</f>
        <v>12</v>
      </c>
      <c r="B13" s="17" t="str">
        <f>'Data Siswa'!B13</f>
        <v>HALIFATUL JANNA</v>
      </c>
      <c r="C13" s="9" t="str">
        <f>'Data Siswa'!C13</f>
        <v>724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9">
        <f t="shared" si="0"/>
        <v>0</v>
      </c>
      <c r="AI13" s="20" t="e">
        <f t="shared" si="1"/>
        <v>#DIV/0!</v>
      </c>
    </row>
    <row r="14" spans="1:35" ht="15.6" x14ac:dyDescent="0.3">
      <c r="A14" s="9">
        <f>'Data Siswa'!A14</f>
        <v>13</v>
      </c>
      <c r="B14" s="17" t="str">
        <f>'Data Siswa'!B14</f>
        <v>ILFA MINNATIKA</v>
      </c>
      <c r="C14" s="9" t="str">
        <f>'Data Siswa'!C14</f>
        <v>725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9">
        <f t="shared" si="0"/>
        <v>0</v>
      </c>
      <c r="AI14" s="20" t="e">
        <f t="shared" si="1"/>
        <v>#DIV/0!</v>
      </c>
    </row>
    <row r="15" spans="1:35" ht="15.6" x14ac:dyDescent="0.3">
      <c r="A15" s="9">
        <f>'Data Siswa'!A15</f>
        <v>14</v>
      </c>
      <c r="B15" s="17" t="str">
        <f>'Data Siswa'!B15</f>
        <v>MUTIA AZAHRA</v>
      </c>
      <c r="C15" s="9" t="str">
        <f>'Data Siswa'!C15</f>
        <v>726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9">
        <f t="shared" si="0"/>
        <v>0</v>
      </c>
      <c r="AI15" s="20" t="e">
        <f t="shared" si="1"/>
        <v>#DIV/0!</v>
      </c>
    </row>
    <row r="16" spans="1:35" ht="15.6" x14ac:dyDescent="0.3">
      <c r="A16" s="9">
        <f>'Data Siswa'!A16</f>
        <v>15</v>
      </c>
      <c r="B16" s="17" t="str">
        <f>'Data Siswa'!B16</f>
        <v>NADHIRA AYUANINGRUM</v>
      </c>
      <c r="C16" s="9" t="str">
        <f>'Data Siswa'!C16</f>
        <v>727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9">
        <f t="shared" si="0"/>
        <v>0</v>
      </c>
      <c r="AI16" s="20" t="e">
        <f t="shared" si="1"/>
        <v>#DIV/0!</v>
      </c>
    </row>
    <row r="17" spans="1:35" ht="15.6" x14ac:dyDescent="0.3">
      <c r="A17" s="9">
        <f>'Data Siswa'!A17</f>
        <v>16</v>
      </c>
      <c r="B17" s="17" t="str">
        <f>'Data Siswa'!B17</f>
        <v>NAHDIATURIDHO</v>
      </c>
      <c r="C17" s="9" t="str">
        <f>'Data Siswa'!C17</f>
        <v>728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9">
        <f t="shared" si="0"/>
        <v>0</v>
      </c>
      <c r="AI17" s="20" t="e">
        <f t="shared" si="1"/>
        <v>#DIV/0!</v>
      </c>
    </row>
    <row r="18" spans="1:35" ht="15.6" x14ac:dyDescent="0.3">
      <c r="A18" s="9">
        <f>'Data Siswa'!A18</f>
        <v>17</v>
      </c>
      <c r="B18" s="17" t="str">
        <f>'Data Siswa'!B18</f>
        <v>NASYA SAFA ZAHIRA</v>
      </c>
      <c r="C18" s="9" t="str">
        <f>'Data Siswa'!C18</f>
        <v>729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9">
        <f t="shared" si="0"/>
        <v>0</v>
      </c>
      <c r="AI18" s="20" t="e">
        <f t="shared" si="1"/>
        <v>#DIV/0!</v>
      </c>
    </row>
    <row r="19" spans="1:35" ht="15.6" x14ac:dyDescent="0.3">
      <c r="A19" s="9">
        <f>'Data Siswa'!A19</f>
        <v>18</v>
      </c>
      <c r="B19" s="17" t="str">
        <f>'Data Siswa'!B19</f>
        <v>NAYZILA HOLA SAFIRAH</v>
      </c>
      <c r="C19" s="9" t="str">
        <f>'Data Siswa'!C19</f>
        <v>730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9">
        <f t="shared" si="0"/>
        <v>0</v>
      </c>
      <c r="AI19" s="20" t="e">
        <f t="shared" si="1"/>
        <v>#DIV/0!</v>
      </c>
    </row>
    <row r="20" spans="1:35" ht="15.6" x14ac:dyDescent="0.3">
      <c r="A20" s="9">
        <f>'Data Siswa'!A20</f>
        <v>19</v>
      </c>
      <c r="B20" s="17" t="str">
        <f>'Data Siswa'!B20</f>
        <v>NUR FADILLA APRILIA</v>
      </c>
      <c r="C20" s="9" t="str">
        <f>'Data Siswa'!C20</f>
        <v>731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9">
        <f t="shared" si="0"/>
        <v>0</v>
      </c>
      <c r="AI20" s="20" t="e">
        <f t="shared" si="1"/>
        <v>#DIV/0!</v>
      </c>
    </row>
    <row r="21" spans="1:35" ht="15.6" x14ac:dyDescent="0.3">
      <c r="A21" s="9">
        <f>'Data Siswa'!A21</f>
        <v>20</v>
      </c>
      <c r="B21" s="17" t="str">
        <f>'Data Siswa'!B21</f>
        <v>SITI LAILA RAMADANI</v>
      </c>
      <c r="C21" s="9" t="str">
        <f>'Data Siswa'!C21</f>
        <v>732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9">
        <f t="shared" si="0"/>
        <v>0</v>
      </c>
      <c r="AI21" s="20" t="e">
        <f t="shared" si="1"/>
        <v>#DIV/0!</v>
      </c>
    </row>
    <row r="22" spans="1:35" ht="15.6" x14ac:dyDescent="0.3">
      <c r="A22" s="9">
        <f>'Data Siswa'!A22</f>
        <v>21</v>
      </c>
      <c r="B22" s="17">
        <f>'Data Siswa'!B22</f>
        <v>0</v>
      </c>
      <c r="C22" s="9">
        <f>'Data Siswa'!C22</f>
        <v>0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9">
        <f t="shared" si="0"/>
        <v>0</v>
      </c>
      <c r="AI22" s="20" t="e">
        <f t="shared" si="1"/>
        <v>#DIV/0!</v>
      </c>
    </row>
    <row r="23" spans="1:35" ht="15.6" x14ac:dyDescent="0.3">
      <c r="A23" s="9">
        <f>'Data Siswa'!A23</f>
        <v>22</v>
      </c>
      <c r="B23" s="17">
        <f>'Data Siswa'!B23</f>
        <v>0</v>
      </c>
      <c r="C23" s="9">
        <f>'Data Siswa'!C23</f>
        <v>0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9">
        <f t="shared" si="0"/>
        <v>0</v>
      </c>
      <c r="AI23" s="20" t="e">
        <f t="shared" si="1"/>
        <v>#DIV/0!</v>
      </c>
    </row>
    <row r="24" spans="1:35" ht="15.6" x14ac:dyDescent="0.3">
      <c r="A24" s="9">
        <f>'Data Siswa'!A24</f>
        <v>23</v>
      </c>
      <c r="B24" s="17">
        <f>'Data Siswa'!B24</f>
        <v>0</v>
      </c>
      <c r="C24" s="9">
        <f>'Data Siswa'!C24</f>
        <v>0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9">
        <f t="shared" si="0"/>
        <v>0</v>
      </c>
      <c r="AI24" s="20" t="e">
        <f t="shared" si="1"/>
        <v>#DIV/0!</v>
      </c>
    </row>
    <row r="25" spans="1:35" ht="15.6" x14ac:dyDescent="0.3">
      <c r="A25" s="9">
        <f>'Data Siswa'!A25</f>
        <v>24</v>
      </c>
      <c r="B25" s="17">
        <f>'Data Siswa'!B25</f>
        <v>0</v>
      </c>
      <c r="C25" s="9">
        <f>'Data Siswa'!C25</f>
        <v>0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9">
        <f t="shared" si="0"/>
        <v>0</v>
      </c>
      <c r="AI25" s="20" t="e">
        <f t="shared" si="1"/>
        <v>#DIV/0!</v>
      </c>
    </row>
    <row r="26" spans="1:35" ht="15.6" x14ac:dyDescent="0.3">
      <c r="A26" s="9">
        <f>'Data Siswa'!A26</f>
        <v>25</v>
      </c>
      <c r="B26" s="17">
        <f>'Data Siswa'!B26</f>
        <v>0</v>
      </c>
      <c r="C26" s="9">
        <f>'Data Siswa'!C26</f>
        <v>0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9">
        <f t="shared" si="0"/>
        <v>0</v>
      </c>
      <c r="AI26" s="20" t="e">
        <f t="shared" si="1"/>
        <v>#DIV/0!</v>
      </c>
    </row>
    <row r="27" spans="1:35" ht="15.6" x14ac:dyDescent="0.3">
      <c r="A27" s="9">
        <f>'Data Siswa'!A27</f>
        <v>26</v>
      </c>
      <c r="B27" s="17">
        <f>'Data Siswa'!B27</f>
        <v>0</v>
      </c>
      <c r="C27" s="9">
        <f>'Data Siswa'!C27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9">
        <f t="shared" si="0"/>
        <v>0</v>
      </c>
      <c r="AI27" s="20" t="e">
        <f t="shared" si="1"/>
        <v>#DIV/0!</v>
      </c>
    </row>
    <row r="28" spans="1:35" ht="15.6" x14ac:dyDescent="0.3">
      <c r="A28" s="9">
        <f>'Data Siswa'!A28</f>
        <v>27</v>
      </c>
      <c r="B28" s="17">
        <f>'Data Siswa'!B28</f>
        <v>0</v>
      </c>
      <c r="C28" s="9">
        <f>'Data Siswa'!C28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9">
        <f t="shared" si="0"/>
        <v>0</v>
      </c>
      <c r="AI28" s="20" t="e">
        <f t="shared" si="1"/>
        <v>#DIV/0!</v>
      </c>
    </row>
    <row r="29" spans="1:35" ht="15.6" x14ac:dyDescent="0.3">
      <c r="A29" s="9">
        <f>'Data Siswa'!A29</f>
        <v>28</v>
      </c>
      <c r="B29" s="17">
        <f>'Data Siswa'!B29</f>
        <v>0</v>
      </c>
      <c r="C29" s="9">
        <f>'Data Siswa'!C29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9">
        <f t="shared" si="0"/>
        <v>0</v>
      </c>
      <c r="AI29" s="20" t="e">
        <f t="shared" si="1"/>
        <v>#DIV/0!</v>
      </c>
    </row>
    <row r="30" spans="1:35" ht="15.6" x14ac:dyDescent="0.3">
      <c r="A30" s="9">
        <f>'Data Siswa'!A30</f>
        <v>29</v>
      </c>
      <c r="B30" s="17">
        <f>'Data Siswa'!B30</f>
        <v>0</v>
      </c>
      <c r="C30" s="9">
        <f>'Data Siswa'!C30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9">
        <f t="shared" si="0"/>
        <v>0</v>
      </c>
      <c r="AI30" s="20" t="e">
        <f t="shared" si="1"/>
        <v>#DIV/0!</v>
      </c>
    </row>
    <row r="31" spans="1:35" ht="15.6" x14ac:dyDescent="0.3">
      <c r="A31" s="9">
        <f>'Data Siswa'!A31</f>
        <v>30</v>
      </c>
      <c r="B31" s="17">
        <f>'Data Siswa'!B31</f>
        <v>0</v>
      </c>
      <c r="C31" s="9">
        <f>'Data Siswa'!C31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9">
        <f t="shared" si="0"/>
        <v>0</v>
      </c>
      <c r="AI31" s="20" t="e">
        <f t="shared" si="1"/>
        <v>#DIV/0!</v>
      </c>
    </row>
    <row r="32" spans="1:35" ht="15.6" x14ac:dyDescent="0.3">
      <c r="A32" s="9">
        <f>'Data Siswa'!A32</f>
        <v>31</v>
      </c>
      <c r="B32" s="17">
        <f>'Data Siswa'!B32</f>
        <v>0</v>
      </c>
      <c r="C32" s="9">
        <f>'Data Siswa'!C32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9">
        <f t="shared" si="0"/>
        <v>0</v>
      </c>
      <c r="AI32" s="20" t="e">
        <f t="shared" si="1"/>
        <v>#DIV/0!</v>
      </c>
    </row>
    <row r="33" spans="1:35" ht="15.6" x14ac:dyDescent="0.3">
      <c r="A33" s="9">
        <f>'Data Siswa'!A33</f>
        <v>32</v>
      </c>
      <c r="B33" s="17">
        <f>'Data Siswa'!B33</f>
        <v>0</v>
      </c>
      <c r="C33" s="9">
        <f>'Data Siswa'!C33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9">
        <f t="shared" si="0"/>
        <v>0</v>
      </c>
      <c r="AI33" s="20" t="e">
        <f t="shared" si="1"/>
        <v>#DIV/0!</v>
      </c>
    </row>
    <row r="34" spans="1:35" ht="15.6" x14ac:dyDescent="0.3">
      <c r="A34" s="9">
        <f>'Data Siswa'!A34</f>
        <v>33</v>
      </c>
      <c r="B34" s="17">
        <f>'Data Siswa'!B34</f>
        <v>0</v>
      </c>
      <c r="C34" s="9">
        <f>'Data Siswa'!C34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9">
        <f t="shared" si="0"/>
        <v>0</v>
      </c>
      <c r="AI34" s="20" t="e">
        <f t="shared" si="1"/>
        <v>#DIV/0!</v>
      </c>
    </row>
    <row r="35" spans="1:35" ht="15.6" x14ac:dyDescent="0.3">
      <c r="A35" s="9">
        <f>'Data Siswa'!A35</f>
        <v>34</v>
      </c>
      <c r="B35" s="17">
        <f>'Data Siswa'!B35</f>
        <v>0</v>
      </c>
      <c r="C35" s="9">
        <f>'Data Siswa'!C35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9">
        <f t="shared" si="0"/>
        <v>0</v>
      </c>
      <c r="AI35" s="20" t="e">
        <f t="shared" si="1"/>
        <v>#DIV/0!</v>
      </c>
    </row>
    <row r="36" spans="1:35" ht="15.6" x14ac:dyDescent="0.3">
      <c r="A36" s="9">
        <f>'Data Siswa'!A36</f>
        <v>35</v>
      </c>
      <c r="B36" s="17">
        <f>'Data Siswa'!B36</f>
        <v>0</v>
      </c>
      <c r="C36" s="9">
        <f>'Data Siswa'!C36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9">
        <f t="shared" si="0"/>
        <v>0</v>
      </c>
      <c r="AI36" s="20" t="e">
        <f t="shared" si="1"/>
        <v>#DIV/0!</v>
      </c>
    </row>
    <row r="37" spans="1:35" ht="15.6" x14ac:dyDescent="0.3">
      <c r="A37" s="9">
        <f>'Data Siswa'!A37</f>
        <v>36</v>
      </c>
      <c r="B37" s="17">
        <f>'Data Siswa'!B37</f>
        <v>0</v>
      </c>
      <c r="C37" s="9">
        <f>'Data Siswa'!C37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9">
        <f t="shared" si="0"/>
        <v>0</v>
      </c>
      <c r="AI37" s="20" t="e">
        <f t="shared" si="1"/>
        <v>#DIV/0!</v>
      </c>
    </row>
    <row r="38" spans="1:35" ht="15.6" x14ac:dyDescent="0.3">
      <c r="A38" s="9">
        <f>'Data Siswa'!A38</f>
        <v>37</v>
      </c>
      <c r="B38" s="17">
        <f>'Data Siswa'!B38</f>
        <v>0</v>
      </c>
      <c r="C38" s="9">
        <f>'Data Siswa'!C38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9">
        <f t="shared" si="0"/>
        <v>0</v>
      </c>
      <c r="AI38" s="20" t="e">
        <f t="shared" si="1"/>
        <v>#DIV/0!</v>
      </c>
    </row>
    <row r="39" spans="1:35" ht="15.6" x14ac:dyDescent="0.3">
      <c r="A39" s="9">
        <f>'Data Siswa'!A39</f>
        <v>38</v>
      </c>
      <c r="B39" s="17">
        <f>'Data Siswa'!B39</f>
        <v>0</v>
      </c>
      <c r="C39" s="9">
        <f>'Data Siswa'!C39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9">
        <f t="shared" si="0"/>
        <v>0</v>
      </c>
      <c r="AI39" s="20" t="e">
        <f t="shared" si="1"/>
        <v>#DIV/0!</v>
      </c>
    </row>
    <row r="40" spans="1:35" ht="15.6" x14ac:dyDescent="0.3">
      <c r="A40" s="9">
        <f>'Data Siswa'!A40</f>
        <v>39</v>
      </c>
      <c r="B40" s="17">
        <f>'Data Siswa'!B40</f>
        <v>0</v>
      </c>
      <c r="C40" s="9">
        <f>'Data Siswa'!C40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9">
        <f t="shared" si="0"/>
        <v>0</v>
      </c>
      <c r="AI40" s="20" t="e">
        <f t="shared" si="1"/>
        <v>#DIV/0!</v>
      </c>
    </row>
    <row r="41" spans="1:35" ht="15.6" x14ac:dyDescent="0.3">
      <c r="A41" s="9">
        <f>'Data Siswa'!A41</f>
        <v>40</v>
      </c>
      <c r="B41" s="17">
        <f>'Data Siswa'!B41</f>
        <v>0</v>
      </c>
      <c r="C41" s="9">
        <f>'Data Siswa'!C41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9">
        <f t="shared" si="0"/>
        <v>0</v>
      </c>
      <c r="AI41" s="20" t="e">
        <f t="shared" si="1"/>
        <v>#DIV/0!</v>
      </c>
    </row>
  </sheetData>
  <sheetProtection algorithmName="SHA-512" hashValue="/6xFPs3/EWa6pnWSXthw60RoKkz9kkBLJ3VRCgUTxnaxVQxemdZAeLTKZD4yG99k01URg57WqydLbIMFmXBUrg==" saltValue="UG57jnZXTmpLL/m+HXwMTg==" spinCount="100000" sheet="1" selectLockedCells="1"/>
  <conditionalFormatting sqref="D2:U41">
    <cfRule type="cellIs" dxfId="5" priority="9" operator="greaterThan">
      <formula>8</formula>
    </cfRule>
    <cfRule type="cellIs" dxfId="4" priority="10" stopIfTrue="1" operator="lessThan">
      <formula>4</formula>
    </cfRule>
  </conditionalFormatting>
  <conditionalFormatting sqref="V2:AG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2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D2:AA41 AE2:AG41" xr:uid="{2E097054-5DEF-4026-9EF2-596FE3E66A63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topLeftCell="B2" zoomScale="78" workbookViewId="0">
      <selection activeCell="Z6" sqref="Z6"/>
    </sheetView>
  </sheetViews>
  <sheetFormatPr defaultColWidth="10" defaultRowHeight="14.4" x14ac:dyDescent="0.3"/>
  <cols>
    <col min="1" max="1" width="6.5546875" customWidth="1"/>
    <col min="2" max="2" width="32.44140625" customWidth="1"/>
    <col min="3" max="3" width="5.88671875" customWidth="1"/>
    <col min="4" max="5" width="4.109375" customWidth="1"/>
    <col min="6" max="6" width="5.21875" customWidth="1"/>
    <col min="7" max="9" width="4.109375" customWidth="1"/>
    <col min="10" max="14" width="4" customWidth="1"/>
    <col min="15" max="19" width="4.109375" customWidth="1"/>
    <col min="20" max="20" width="6.44140625" customWidth="1"/>
    <col min="21" max="21" width="9.44140625" style="21" customWidth="1"/>
    <col min="22" max="22" width="2.88671875" customWidth="1"/>
    <col min="23" max="23" width="8.6640625" customWidth="1"/>
    <col min="24" max="24" width="11.44140625" customWidth="1"/>
    <col min="25" max="25" width="7.6640625" customWidth="1"/>
    <col min="26" max="26" width="11.44140625" style="11" customWidth="1"/>
  </cols>
  <sheetData>
    <row r="1" spans="1:26" ht="14.55" customHeight="1" x14ac:dyDescent="0.3">
      <c r="A1" s="165" t="s">
        <v>173</v>
      </c>
      <c r="B1" s="166"/>
      <c r="C1" s="167"/>
      <c r="D1" s="168" t="s">
        <v>174</v>
      </c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70"/>
      <c r="V1" s="153"/>
      <c r="W1" s="155" t="s">
        <v>172</v>
      </c>
      <c r="X1" s="156"/>
      <c r="Y1" s="157"/>
      <c r="Z1" s="22" t="s">
        <v>167</v>
      </c>
    </row>
    <row r="2" spans="1:26" ht="19.5" customHeight="1" x14ac:dyDescent="0.3">
      <c r="A2" s="171" t="s">
        <v>73</v>
      </c>
      <c r="B2" s="161" t="s">
        <v>53</v>
      </c>
      <c r="C2" s="171" t="s">
        <v>52</v>
      </c>
      <c r="D2" s="161" t="s">
        <v>78</v>
      </c>
      <c r="E2" s="161"/>
      <c r="F2" s="161"/>
      <c r="G2" s="161"/>
      <c r="H2" s="161"/>
      <c r="I2" s="161"/>
      <c r="J2" s="162" t="s">
        <v>79</v>
      </c>
      <c r="K2" s="163"/>
      <c r="L2" s="163"/>
      <c r="M2" s="163"/>
      <c r="N2" s="164"/>
      <c r="O2" s="162" t="s">
        <v>80</v>
      </c>
      <c r="P2" s="163"/>
      <c r="Q2" s="163"/>
      <c r="R2" s="163"/>
      <c r="S2" s="164"/>
      <c r="T2" s="161" t="s">
        <v>25</v>
      </c>
      <c r="U2" s="160" t="s">
        <v>96</v>
      </c>
      <c r="V2" s="154"/>
      <c r="W2" s="158" t="s">
        <v>40</v>
      </c>
      <c r="X2" s="158" t="s">
        <v>96</v>
      </c>
      <c r="Y2" s="158" t="s">
        <v>87</v>
      </c>
      <c r="Z2" s="152" t="s">
        <v>176</v>
      </c>
    </row>
    <row r="3" spans="1:26" ht="85.05" customHeight="1" x14ac:dyDescent="0.3">
      <c r="A3" s="171"/>
      <c r="B3" s="161"/>
      <c r="C3" s="171"/>
      <c r="D3" s="23" t="s">
        <v>76</v>
      </c>
      <c r="E3" s="23" t="s">
        <v>59</v>
      </c>
      <c r="F3" s="23" t="s">
        <v>60</v>
      </c>
      <c r="G3" s="23" t="s">
        <v>15</v>
      </c>
      <c r="H3" s="23" t="s">
        <v>16</v>
      </c>
      <c r="I3" s="23" t="s">
        <v>77</v>
      </c>
      <c r="J3" s="24" t="s">
        <v>63</v>
      </c>
      <c r="K3" s="24" t="s">
        <v>84</v>
      </c>
      <c r="L3" s="24" t="s">
        <v>85</v>
      </c>
      <c r="M3" s="24" t="s">
        <v>265</v>
      </c>
      <c r="N3" s="24" t="s">
        <v>86</v>
      </c>
      <c r="O3" s="23" t="s">
        <v>179</v>
      </c>
      <c r="P3" s="23" t="s">
        <v>263</v>
      </c>
      <c r="Q3" s="23" t="s">
        <v>82</v>
      </c>
      <c r="R3" s="23" t="s">
        <v>101</v>
      </c>
      <c r="S3" s="23" t="s">
        <v>83</v>
      </c>
      <c r="T3" s="161"/>
      <c r="U3" s="160"/>
      <c r="V3" s="154"/>
      <c r="W3" s="159"/>
      <c r="X3" s="159"/>
      <c r="Y3" s="159"/>
      <c r="Z3" s="152"/>
    </row>
    <row r="4" spans="1:26" ht="15.6" x14ac:dyDescent="0.3">
      <c r="A4" s="9">
        <f>'Data Siswa'!A2</f>
        <v>1</v>
      </c>
      <c r="B4" s="33" t="str">
        <f>'Data Siswa'!B2</f>
        <v>AFIFAH WIKA JANEPRATIWI</v>
      </c>
      <c r="C4" s="9" t="str">
        <f>'Data Siswa'!C2</f>
        <v>713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25">
        <f t="shared" ref="T4:T43" si="0">SUM(D4:S4)</f>
        <v>0</v>
      </c>
      <c r="U4" s="26" t="e">
        <f>AVERAGE(D4:S4)</f>
        <v>#DIV/0!</v>
      </c>
      <c r="V4" s="27"/>
      <c r="W4" s="25">
        <f>SUM('Nilai Tahriri'!AH2,'Nilai Syafahi'!T4)</f>
        <v>0</v>
      </c>
      <c r="X4" s="26" t="e">
        <f>AVERAGE(D4:S4,'Nilai Tahriri'!D2:AG2)</f>
        <v>#DIV/0!</v>
      </c>
      <c r="Y4" s="28">
        <f t="array" aca="1" ref="Y4" ca="1">SUM(IF(W4&lt;OFFSET($W$4,0,0,COUNT(W:W),1),1/COUNTIF(OFFSET($W$4,0,0,COUNT(W:W),1),OFFSET($W$4,0,0,COUNT(W:W),1))))+1</f>
        <v>1</v>
      </c>
      <c r="Z4" s="29" t="e">
        <f>IF(X4&lt;=4.5,"غير منقولة",IF(AND(X4&gt;4.5,X4&lt;=5.5),"منقولة مؤقت",IF(X4&gt;5.5,"منقولة")))</f>
        <v>#DIV/0!</v>
      </c>
    </row>
    <row r="5" spans="1:26" ht="15.6" x14ac:dyDescent="0.3">
      <c r="A5" s="9">
        <f>'Data Siswa'!A3</f>
        <v>2</v>
      </c>
      <c r="B5" s="36" t="str">
        <f>'Data Siswa'!B3</f>
        <v>ALISHA PUTRI</v>
      </c>
      <c r="C5" s="9" t="str">
        <f>'Data Siswa'!C3</f>
        <v>714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25">
        <f t="shared" si="0"/>
        <v>0</v>
      </c>
      <c r="U5" s="26" t="e">
        <f t="shared" ref="U5:U43" si="1">AVERAGE(D5:S5)</f>
        <v>#DIV/0!</v>
      </c>
      <c r="V5" s="27"/>
      <c r="W5" s="25">
        <f>SUM('Nilai Tahriri'!AH3,'Nilai Syafahi'!T5)</f>
        <v>0</v>
      </c>
      <c r="X5" s="26" t="e">
        <f>AVERAGE(D5:S5,'Nilai Tahriri'!D3:AG3)</f>
        <v>#DIV/0!</v>
      </c>
      <c r="Y5" s="28">
        <f t="array" aca="1" ref="Y5" ca="1">SUM(IF(W5&lt;OFFSET($W$4,0,0,COUNT(W:W),1),1/COUNTIF(OFFSET($W$4,0,0,COUNT(W:W),1),OFFSET($W$4,0,0,COUNT(W:W),1))))+1</f>
        <v>1</v>
      </c>
      <c r="Z5" s="29" t="e">
        <f t="shared" ref="Z5:Z43" si="2">IF(X5&lt;=4.5,"غير منقولة",IF(AND(X5&gt;4.5,X5&lt;=5.5),"منقولة مؤقت",IF(X5&gt;5.5,"منقولة")))</f>
        <v>#DIV/0!</v>
      </c>
    </row>
    <row r="6" spans="1:26" ht="15.6" x14ac:dyDescent="0.3">
      <c r="A6" s="9">
        <f>'Data Siswa'!A4</f>
        <v>3</v>
      </c>
      <c r="B6" s="33" t="str">
        <f>'Data Siswa'!B4</f>
        <v>AMANDA WIDYANA PUTRI</v>
      </c>
      <c r="C6" s="9" t="str">
        <f>'Data Siswa'!C4</f>
        <v>715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25">
        <f t="shared" si="0"/>
        <v>0</v>
      </c>
      <c r="U6" s="26" t="e">
        <f t="shared" si="1"/>
        <v>#DIV/0!</v>
      </c>
      <c r="V6" s="27"/>
      <c r="W6" s="25">
        <f>SUM('Nilai Tahriri'!AH4,'Nilai Syafahi'!T6)</f>
        <v>0</v>
      </c>
      <c r="X6" s="26" t="e">
        <f>AVERAGE(D6:S6,'Nilai Tahriri'!D4:AG4)</f>
        <v>#DIV/0!</v>
      </c>
      <c r="Y6" s="28">
        <f t="array" aca="1" ref="Y6" ca="1">SUM(IF(W6&lt;OFFSET($W$4,0,0,COUNT(W:W),1),1/COUNTIF(OFFSET($W$4,0,0,COUNT(W:W),1),OFFSET($W$4,0,0,COUNT(W:W),1))))+1</f>
        <v>1</v>
      </c>
      <c r="Z6" s="29" t="e">
        <f t="shared" si="2"/>
        <v>#DIV/0!</v>
      </c>
    </row>
    <row r="7" spans="1:26" ht="15.6" x14ac:dyDescent="0.3">
      <c r="A7" s="9">
        <f>'Data Siswa'!A5</f>
        <v>4</v>
      </c>
      <c r="B7" s="33" t="str">
        <f>'Data Siswa'!B5</f>
        <v>ASYFA NAYLA</v>
      </c>
      <c r="C7" s="9" t="str">
        <f>'Data Siswa'!C5</f>
        <v>716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25">
        <f t="shared" si="0"/>
        <v>0</v>
      </c>
      <c r="U7" s="26" t="e">
        <f t="shared" si="1"/>
        <v>#DIV/0!</v>
      </c>
      <c r="V7" s="27"/>
      <c r="W7" s="25">
        <f>SUM('Nilai Tahriri'!AH5,'Nilai Syafahi'!T7)</f>
        <v>0</v>
      </c>
      <c r="X7" s="26" t="e">
        <f>AVERAGE(D7:S7,'Nilai Tahriri'!D5:AG5)</f>
        <v>#DIV/0!</v>
      </c>
      <c r="Y7" s="28">
        <f t="array" aca="1" ref="Y7" ca="1">SUM(IF(W7&lt;OFFSET($W$4,0,0,COUNT(W:W),1),1/COUNTIF(OFFSET($W$4,0,0,COUNT(W:W),1),OFFSET($W$4,0,0,COUNT(W:W),1))))+1</f>
        <v>1</v>
      </c>
      <c r="Z7" s="29" t="e">
        <f t="shared" si="2"/>
        <v>#DIV/0!</v>
      </c>
    </row>
    <row r="8" spans="1:26" ht="15.6" x14ac:dyDescent="0.3">
      <c r="A8" s="9">
        <f>'Data Siswa'!A6</f>
        <v>5</v>
      </c>
      <c r="B8" s="33" t="str">
        <f>'Data Siswa'!B6</f>
        <v>AULIA NADIN SAPITRI</v>
      </c>
      <c r="C8" s="9" t="str">
        <f>'Data Siswa'!C6</f>
        <v>717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25">
        <f t="shared" si="0"/>
        <v>0</v>
      </c>
      <c r="U8" s="26" t="e">
        <f t="shared" si="1"/>
        <v>#DIV/0!</v>
      </c>
      <c r="V8" s="27"/>
      <c r="W8" s="25">
        <f>SUM('Nilai Tahriri'!AH6,'Nilai Syafahi'!T8)</f>
        <v>0</v>
      </c>
      <c r="X8" s="26" t="e">
        <f>AVERAGE(D8:S8,'Nilai Tahriri'!D6:AG6)</f>
        <v>#DIV/0!</v>
      </c>
      <c r="Y8" s="28">
        <f t="array" aca="1" ref="Y8" ca="1">SUM(IF(W8&lt;OFFSET($W$4,0,0,COUNT(W:W),1),1/COUNTIF(OFFSET($W$4,0,0,COUNT(W:W),1),OFFSET($W$4,0,0,COUNT(W:W),1))))+1</f>
        <v>1</v>
      </c>
      <c r="Z8" s="29" t="e">
        <f t="shared" si="2"/>
        <v>#DIV/0!</v>
      </c>
    </row>
    <row r="9" spans="1:26" ht="15.6" x14ac:dyDescent="0.3">
      <c r="A9" s="9">
        <f>'Data Siswa'!A7</f>
        <v>6</v>
      </c>
      <c r="B9" s="33" t="str">
        <f>'Data Siswa'!B7</f>
        <v>CHAERUNNISA ARDYANI</v>
      </c>
      <c r="C9" s="9" t="str">
        <f>'Data Siswa'!C7</f>
        <v>718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25">
        <f t="shared" si="0"/>
        <v>0</v>
      </c>
      <c r="U9" s="26" t="e">
        <f t="shared" si="1"/>
        <v>#DIV/0!</v>
      </c>
      <c r="V9" s="27"/>
      <c r="W9" s="25">
        <f>SUM('Nilai Tahriri'!AH7,'Nilai Syafahi'!T9)</f>
        <v>0</v>
      </c>
      <c r="X9" s="26" t="e">
        <f>AVERAGE(D9:S9,'Nilai Tahriri'!D7:AG7)</f>
        <v>#DIV/0!</v>
      </c>
      <c r="Y9" s="28">
        <f t="array" aca="1" ref="Y9" ca="1">SUM(IF(W9&lt;OFFSET($W$4,0,0,COUNT(W:W),1),1/COUNTIF(OFFSET($W$4,0,0,COUNT(W:W),1),OFFSET($W$4,0,0,COUNT(W:W),1))))+1</f>
        <v>1</v>
      </c>
      <c r="Z9" s="29" t="e">
        <f t="shared" si="2"/>
        <v>#DIV/0!</v>
      </c>
    </row>
    <row r="10" spans="1:26" ht="15.6" x14ac:dyDescent="0.3">
      <c r="A10" s="9">
        <f>'Data Siswa'!A8</f>
        <v>7</v>
      </c>
      <c r="B10" s="33" t="str">
        <f>'Data Siswa'!B8</f>
        <v>DEWI FATIMAH MAULIDA</v>
      </c>
      <c r="C10" s="9" t="str">
        <f>'Data Siswa'!C8</f>
        <v>719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25">
        <f t="shared" si="0"/>
        <v>0</v>
      </c>
      <c r="U10" s="26" t="e">
        <f t="shared" si="1"/>
        <v>#DIV/0!</v>
      </c>
      <c r="V10" s="27"/>
      <c r="W10" s="25">
        <f>SUM('Nilai Tahriri'!AH8,'Nilai Syafahi'!T10)</f>
        <v>0</v>
      </c>
      <c r="X10" s="26" t="e">
        <f>AVERAGE(D10:S10,'Nilai Tahriri'!D8:AG8)</f>
        <v>#DIV/0!</v>
      </c>
      <c r="Y10" s="28">
        <f t="array" aca="1" ref="Y10" ca="1">SUM(IF(W10&lt;OFFSET($W$4,0,0,COUNT(W:W),1),1/COUNTIF(OFFSET($W$4,0,0,COUNT(W:W),1),OFFSET($W$4,0,0,COUNT(W:W),1))))+1</f>
        <v>1</v>
      </c>
      <c r="Z10" s="29" t="e">
        <f t="shared" si="2"/>
        <v>#DIV/0!</v>
      </c>
    </row>
    <row r="11" spans="1:26" ht="15.6" x14ac:dyDescent="0.3">
      <c r="A11" s="9">
        <f>'Data Siswa'!A9</f>
        <v>8</v>
      </c>
      <c r="B11" s="33" t="str">
        <f>'Data Siswa'!B9</f>
        <v>EKA SEPTIA RAMADHANI</v>
      </c>
      <c r="C11" s="9" t="str">
        <f>'Data Siswa'!C9</f>
        <v>720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25">
        <f t="shared" si="0"/>
        <v>0</v>
      </c>
      <c r="U11" s="26" t="e">
        <f t="shared" si="1"/>
        <v>#DIV/0!</v>
      </c>
      <c r="V11" s="27"/>
      <c r="W11" s="25">
        <f>SUM('Nilai Tahriri'!AH9,'Nilai Syafahi'!T11)</f>
        <v>0</v>
      </c>
      <c r="X11" s="26" t="e">
        <f>AVERAGE(D11:S11,'Nilai Tahriri'!D9:AG9)</f>
        <v>#DIV/0!</v>
      </c>
      <c r="Y11" s="28">
        <f t="array" aca="1" ref="Y11" ca="1">SUM(IF(W11&lt;OFFSET($W$4,0,0,COUNT(W:W),1),1/COUNTIF(OFFSET($W$4,0,0,COUNT(W:W),1),OFFSET($W$4,0,0,COUNT(W:W),1))))+1</f>
        <v>1</v>
      </c>
      <c r="Z11" s="29" t="e">
        <f t="shared" si="2"/>
        <v>#DIV/0!</v>
      </c>
    </row>
    <row r="12" spans="1:26" ht="15.6" x14ac:dyDescent="0.3">
      <c r="A12" s="9">
        <f>'Data Siswa'!A10</f>
        <v>9</v>
      </c>
      <c r="B12" s="33" t="str">
        <f>'Data Siswa'!B10</f>
        <v>FADILAH ASIFA AYUNINGTIAS</v>
      </c>
      <c r="C12" s="9" t="str">
        <f>'Data Siswa'!C10</f>
        <v>721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25">
        <f t="shared" si="0"/>
        <v>0</v>
      </c>
      <c r="U12" s="26" t="e">
        <f t="shared" si="1"/>
        <v>#DIV/0!</v>
      </c>
      <c r="V12" s="27"/>
      <c r="W12" s="25">
        <f>SUM('Nilai Tahriri'!AH10,'Nilai Syafahi'!T12)</f>
        <v>0</v>
      </c>
      <c r="X12" s="26" t="e">
        <f>AVERAGE(D12:S12,'Nilai Tahriri'!D10:AG10)</f>
        <v>#DIV/0!</v>
      </c>
      <c r="Y12" s="28">
        <f t="array" aca="1" ref="Y12" ca="1">SUM(IF(W12&lt;OFFSET($W$4,0,0,COUNT(W:W),1),1/COUNTIF(OFFSET($W$4,0,0,COUNT(W:W),1),OFFSET($W$4,0,0,COUNT(W:W),1))))+1</f>
        <v>1</v>
      </c>
      <c r="Z12" s="29" t="e">
        <f t="shared" si="2"/>
        <v>#DIV/0!</v>
      </c>
    </row>
    <row r="13" spans="1:26" ht="15.6" x14ac:dyDescent="0.3">
      <c r="A13" s="9">
        <f>'Data Siswa'!A11</f>
        <v>10</v>
      </c>
      <c r="B13" s="33" t="str">
        <f>'Data Siswa'!B11</f>
        <v>FARAH ADIRA PUTRI</v>
      </c>
      <c r="C13" s="9" t="str">
        <f>'Data Siswa'!C11</f>
        <v>722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25">
        <f t="shared" si="0"/>
        <v>0</v>
      </c>
      <c r="U13" s="26" t="e">
        <f t="shared" si="1"/>
        <v>#DIV/0!</v>
      </c>
      <c r="V13" s="27"/>
      <c r="W13" s="25">
        <f>SUM('Nilai Tahriri'!AH11,'Nilai Syafahi'!T13)</f>
        <v>0</v>
      </c>
      <c r="X13" s="26" t="e">
        <f>AVERAGE(D13:S13,'Nilai Tahriri'!D11:AG11)</f>
        <v>#DIV/0!</v>
      </c>
      <c r="Y13" s="28">
        <f t="array" aca="1" ref="Y13" ca="1">SUM(IF(W13&lt;OFFSET($W$4,0,0,COUNT(W:W),1),1/COUNTIF(OFFSET($W$4,0,0,COUNT(W:W),1),OFFSET($W$4,0,0,COUNT(W:W),1))))+1</f>
        <v>1</v>
      </c>
      <c r="Z13" s="29" t="e">
        <f t="shared" si="2"/>
        <v>#DIV/0!</v>
      </c>
    </row>
    <row r="14" spans="1:26" ht="15.6" x14ac:dyDescent="0.3">
      <c r="A14" s="9">
        <f>'Data Siswa'!A12</f>
        <v>11</v>
      </c>
      <c r="B14" s="33" t="str">
        <f>'Data Siswa'!B12</f>
        <v>FIRHA ZAHROTUL HILMIAH</v>
      </c>
      <c r="C14" s="9" t="str">
        <f>'Data Siswa'!C12</f>
        <v>723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25">
        <f t="shared" si="0"/>
        <v>0</v>
      </c>
      <c r="U14" s="26" t="e">
        <f t="shared" si="1"/>
        <v>#DIV/0!</v>
      </c>
      <c r="V14" s="27"/>
      <c r="W14" s="25">
        <f>SUM('Nilai Tahriri'!AH12,'Nilai Syafahi'!T14)</f>
        <v>0</v>
      </c>
      <c r="X14" s="26" t="e">
        <f>AVERAGE(D14:S14,'Nilai Tahriri'!D12:AG12)</f>
        <v>#DIV/0!</v>
      </c>
      <c r="Y14" s="28">
        <f t="array" aca="1" ref="Y14" ca="1">SUM(IF(W14&lt;OFFSET($W$4,0,0,COUNT(W:W),1),1/COUNTIF(OFFSET($W$4,0,0,COUNT(W:W),1),OFFSET($W$4,0,0,COUNT(W:W),1))))+1</f>
        <v>1</v>
      </c>
      <c r="Z14" s="29" t="e">
        <f t="shared" si="2"/>
        <v>#DIV/0!</v>
      </c>
    </row>
    <row r="15" spans="1:26" ht="15.6" x14ac:dyDescent="0.3">
      <c r="A15" s="9">
        <f>'Data Siswa'!A13</f>
        <v>12</v>
      </c>
      <c r="B15" s="33" t="str">
        <f>'Data Siswa'!B13</f>
        <v>HALIFATUL JANNA</v>
      </c>
      <c r="C15" s="9" t="str">
        <f>'Data Siswa'!C13</f>
        <v>724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25">
        <f t="shared" si="0"/>
        <v>0</v>
      </c>
      <c r="U15" s="26" t="e">
        <f t="shared" si="1"/>
        <v>#DIV/0!</v>
      </c>
      <c r="V15" s="27"/>
      <c r="W15" s="25">
        <f>SUM('Nilai Tahriri'!AH13,'Nilai Syafahi'!T15)</f>
        <v>0</v>
      </c>
      <c r="X15" s="26" t="e">
        <f>AVERAGE(D15:S15,'Nilai Tahriri'!D13:AG13)</f>
        <v>#DIV/0!</v>
      </c>
      <c r="Y15" s="28">
        <f t="array" aca="1" ref="Y15" ca="1">SUM(IF(W15&lt;OFFSET($W$4,0,0,COUNT(W:W),1),1/COUNTIF(OFFSET($W$4,0,0,COUNT(W:W),1),OFFSET($W$4,0,0,COUNT(W:W),1))))+1</f>
        <v>1</v>
      </c>
      <c r="Z15" s="29" t="e">
        <f t="shared" si="2"/>
        <v>#DIV/0!</v>
      </c>
    </row>
    <row r="16" spans="1:26" ht="15.6" x14ac:dyDescent="0.3">
      <c r="A16" s="9">
        <f>'Data Siswa'!A14</f>
        <v>13</v>
      </c>
      <c r="B16" s="33" t="str">
        <f>'Data Siswa'!B14</f>
        <v>ILFA MINNATIKA</v>
      </c>
      <c r="C16" s="9" t="str">
        <f>'Data Siswa'!C14</f>
        <v>725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25">
        <f t="shared" si="0"/>
        <v>0</v>
      </c>
      <c r="U16" s="26" t="e">
        <f t="shared" si="1"/>
        <v>#DIV/0!</v>
      </c>
      <c r="V16" s="27"/>
      <c r="W16" s="25">
        <f>SUM('Nilai Tahriri'!AH14,'Nilai Syafahi'!T16)</f>
        <v>0</v>
      </c>
      <c r="X16" s="26" t="e">
        <f>AVERAGE(D16:S16,'Nilai Tahriri'!D14:AG14)</f>
        <v>#DIV/0!</v>
      </c>
      <c r="Y16" s="28">
        <f t="array" aca="1" ref="Y16" ca="1">SUM(IF(W16&lt;OFFSET($W$4,0,0,COUNT(W:W),1),1/COUNTIF(OFFSET($W$4,0,0,COUNT(W:W),1),OFFSET($W$4,0,0,COUNT(W:W),1))))+1</f>
        <v>1</v>
      </c>
      <c r="Z16" s="29" t="e">
        <f t="shared" si="2"/>
        <v>#DIV/0!</v>
      </c>
    </row>
    <row r="17" spans="1:26" ht="15.6" x14ac:dyDescent="0.3">
      <c r="A17" s="9">
        <f>'Data Siswa'!A15</f>
        <v>14</v>
      </c>
      <c r="B17" s="33" t="str">
        <f>'Data Siswa'!B15</f>
        <v>MUTIA AZAHRA</v>
      </c>
      <c r="C17" s="9" t="str">
        <f>'Data Siswa'!C15</f>
        <v>726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25">
        <f t="shared" si="0"/>
        <v>0</v>
      </c>
      <c r="U17" s="26" t="e">
        <f t="shared" si="1"/>
        <v>#DIV/0!</v>
      </c>
      <c r="V17" s="27"/>
      <c r="W17" s="25">
        <f>SUM('Nilai Tahriri'!AH15,'Nilai Syafahi'!T17)</f>
        <v>0</v>
      </c>
      <c r="X17" s="26" t="e">
        <f>AVERAGE(D17:S17,'Nilai Tahriri'!D15:AG15)</f>
        <v>#DIV/0!</v>
      </c>
      <c r="Y17" s="28">
        <f t="array" aca="1" ref="Y17" ca="1">SUM(IF(W17&lt;OFFSET($W$4,0,0,COUNT(W:W),1),1/COUNTIF(OFFSET($W$4,0,0,COUNT(W:W),1),OFFSET($W$4,0,0,COUNT(W:W),1))))+1</f>
        <v>1</v>
      </c>
      <c r="Z17" s="29" t="e">
        <f t="shared" si="2"/>
        <v>#DIV/0!</v>
      </c>
    </row>
    <row r="18" spans="1:26" ht="15.6" x14ac:dyDescent="0.3">
      <c r="A18" s="9">
        <f>'Data Siswa'!A16</f>
        <v>15</v>
      </c>
      <c r="B18" s="33" t="str">
        <f>'Data Siswa'!B16</f>
        <v>NADHIRA AYUANINGRUM</v>
      </c>
      <c r="C18" s="9" t="str">
        <f>'Data Siswa'!C16</f>
        <v>727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25">
        <f t="shared" si="0"/>
        <v>0</v>
      </c>
      <c r="U18" s="26" t="e">
        <f t="shared" si="1"/>
        <v>#DIV/0!</v>
      </c>
      <c r="V18" s="27"/>
      <c r="W18" s="25">
        <f>SUM('Nilai Tahriri'!AH16,'Nilai Syafahi'!T18)</f>
        <v>0</v>
      </c>
      <c r="X18" s="26" t="e">
        <f>AVERAGE(D18:S18,'Nilai Tahriri'!D16:AG16)</f>
        <v>#DIV/0!</v>
      </c>
      <c r="Y18" s="28">
        <f t="array" aca="1" ref="Y18" ca="1">SUM(IF(W18&lt;OFFSET($W$4,0,0,COUNT(W:W),1),1/COUNTIF(OFFSET($W$4,0,0,COUNT(W:W),1),OFFSET($W$4,0,0,COUNT(W:W),1))))+1</f>
        <v>1</v>
      </c>
      <c r="Z18" s="29" t="e">
        <f t="shared" si="2"/>
        <v>#DIV/0!</v>
      </c>
    </row>
    <row r="19" spans="1:26" ht="15.6" x14ac:dyDescent="0.3">
      <c r="A19" s="9">
        <f>'Data Siswa'!A17</f>
        <v>16</v>
      </c>
      <c r="B19" s="33" t="str">
        <f>'Data Siswa'!B17</f>
        <v>NAHDIATURIDHO</v>
      </c>
      <c r="C19" s="9" t="str">
        <f>'Data Siswa'!C17</f>
        <v>728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25">
        <f t="shared" si="0"/>
        <v>0</v>
      </c>
      <c r="U19" s="26" t="e">
        <f t="shared" si="1"/>
        <v>#DIV/0!</v>
      </c>
      <c r="V19" s="27"/>
      <c r="W19" s="25">
        <f>SUM('Nilai Tahriri'!AH17,'Nilai Syafahi'!T19)</f>
        <v>0</v>
      </c>
      <c r="X19" s="26" t="e">
        <f>AVERAGE(D19:S19,'Nilai Tahriri'!D17:AG17)</f>
        <v>#DIV/0!</v>
      </c>
      <c r="Y19" s="28">
        <f t="array" aca="1" ref="Y19" ca="1">SUM(IF(W19&lt;OFFSET($W$4,0,0,COUNT(W:W),1),1/COUNTIF(OFFSET($W$4,0,0,COUNT(W:W),1),OFFSET($W$4,0,0,COUNT(W:W),1))))+1</f>
        <v>1</v>
      </c>
      <c r="Z19" s="29" t="e">
        <f t="shared" si="2"/>
        <v>#DIV/0!</v>
      </c>
    </row>
    <row r="20" spans="1:26" ht="15.6" x14ac:dyDescent="0.3">
      <c r="A20" s="9">
        <f>'Data Siswa'!A18</f>
        <v>17</v>
      </c>
      <c r="B20" s="33" t="str">
        <f>'Data Siswa'!B18</f>
        <v>NASYA SAFA ZAHIRA</v>
      </c>
      <c r="C20" s="9" t="str">
        <f>'Data Siswa'!C18</f>
        <v>729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25">
        <f t="shared" si="0"/>
        <v>0</v>
      </c>
      <c r="U20" s="26" t="e">
        <f t="shared" si="1"/>
        <v>#DIV/0!</v>
      </c>
      <c r="V20" s="27"/>
      <c r="W20" s="25">
        <f>SUM('Nilai Tahriri'!AH18,'Nilai Syafahi'!T20)</f>
        <v>0</v>
      </c>
      <c r="X20" s="26" t="e">
        <f>AVERAGE(D20:S20,'Nilai Tahriri'!D18:AG18)</f>
        <v>#DIV/0!</v>
      </c>
      <c r="Y20" s="28">
        <f t="array" aca="1" ref="Y20" ca="1">SUM(IF(W20&lt;OFFSET($W$4,0,0,COUNT(W:W),1),1/COUNTIF(OFFSET($W$4,0,0,COUNT(W:W),1),OFFSET($W$4,0,0,COUNT(W:W),1))))+1</f>
        <v>1</v>
      </c>
      <c r="Z20" s="29" t="e">
        <f t="shared" si="2"/>
        <v>#DIV/0!</v>
      </c>
    </row>
    <row r="21" spans="1:26" ht="15.6" x14ac:dyDescent="0.3">
      <c r="A21" s="9">
        <f>'Data Siswa'!A19</f>
        <v>18</v>
      </c>
      <c r="B21" s="33" t="str">
        <f>'Data Siswa'!B19</f>
        <v>NAYZILA HOLA SAFIRAH</v>
      </c>
      <c r="C21" s="9" t="str">
        <f>'Data Siswa'!C19</f>
        <v>730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25">
        <f t="shared" si="0"/>
        <v>0</v>
      </c>
      <c r="U21" s="26" t="e">
        <f t="shared" si="1"/>
        <v>#DIV/0!</v>
      </c>
      <c r="V21" s="27"/>
      <c r="W21" s="25">
        <f>SUM('Nilai Tahriri'!AH19,'Nilai Syafahi'!T21)</f>
        <v>0</v>
      </c>
      <c r="X21" s="26" t="e">
        <f>AVERAGE(D21:S21,'Nilai Tahriri'!D19:AG19)</f>
        <v>#DIV/0!</v>
      </c>
      <c r="Y21" s="28">
        <f t="array" aca="1" ref="Y21" ca="1">SUM(IF(W21&lt;OFFSET($W$4,0,0,COUNT(W:W),1),1/COUNTIF(OFFSET($W$4,0,0,COUNT(W:W),1),OFFSET($W$4,0,0,COUNT(W:W),1))))+1</f>
        <v>1</v>
      </c>
      <c r="Z21" s="29" t="e">
        <f t="shared" si="2"/>
        <v>#DIV/0!</v>
      </c>
    </row>
    <row r="22" spans="1:26" ht="15.6" x14ac:dyDescent="0.3">
      <c r="A22" s="9">
        <f>'Data Siswa'!A20</f>
        <v>19</v>
      </c>
      <c r="B22" s="33" t="str">
        <f>'Data Siswa'!B20</f>
        <v>NUR FADILLA APRILIA</v>
      </c>
      <c r="C22" s="9" t="str">
        <f>'Data Siswa'!C20</f>
        <v>731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25">
        <f t="shared" si="0"/>
        <v>0</v>
      </c>
      <c r="U22" s="26" t="e">
        <f t="shared" si="1"/>
        <v>#DIV/0!</v>
      </c>
      <c r="V22" s="27"/>
      <c r="W22" s="25">
        <f>SUM('Nilai Tahriri'!AH20,'Nilai Syafahi'!T22)</f>
        <v>0</v>
      </c>
      <c r="X22" s="26" t="e">
        <f>AVERAGE(D22:S22,'Nilai Tahriri'!D20:AG20)</f>
        <v>#DIV/0!</v>
      </c>
      <c r="Y22" s="28">
        <f t="array" aca="1" ref="Y22" ca="1">SUM(IF(W22&lt;OFFSET($W$4,0,0,COUNT(W:W),1),1/COUNTIF(OFFSET($W$4,0,0,COUNT(W:W),1),OFFSET($W$4,0,0,COUNT(W:W),1))))+1</f>
        <v>1</v>
      </c>
      <c r="Z22" s="29" t="e">
        <f t="shared" si="2"/>
        <v>#DIV/0!</v>
      </c>
    </row>
    <row r="23" spans="1:26" ht="15.6" x14ac:dyDescent="0.3">
      <c r="A23" s="9">
        <f>'Data Siswa'!A21</f>
        <v>20</v>
      </c>
      <c r="B23" s="33" t="str">
        <f>'Data Siswa'!B21</f>
        <v>SITI LAILA RAMADANI</v>
      </c>
      <c r="C23" s="9" t="str">
        <f>'Data Siswa'!C21</f>
        <v>732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25">
        <f t="shared" si="0"/>
        <v>0</v>
      </c>
      <c r="U23" s="26" t="e">
        <f t="shared" si="1"/>
        <v>#DIV/0!</v>
      </c>
      <c r="V23" s="27"/>
      <c r="W23" s="25">
        <f>SUM('Nilai Tahriri'!AH21,'Nilai Syafahi'!T23)</f>
        <v>0</v>
      </c>
      <c r="X23" s="26" t="e">
        <f>AVERAGE(D23:S23,'Nilai Tahriri'!D21:AG21)</f>
        <v>#DIV/0!</v>
      </c>
      <c r="Y23" s="28">
        <f t="array" aca="1" ref="Y23" ca="1">SUM(IF(W23&lt;OFFSET($W$4,0,0,COUNT(W:W),1),1/COUNTIF(OFFSET($W$4,0,0,COUNT(W:W),1),OFFSET($W$4,0,0,COUNT(W:W),1))))+1</f>
        <v>1</v>
      </c>
      <c r="Z23" s="29" t="e">
        <f t="shared" si="2"/>
        <v>#DIV/0!</v>
      </c>
    </row>
    <row r="24" spans="1:26" ht="15.6" x14ac:dyDescent="0.3">
      <c r="A24" s="9">
        <f>'Data Siswa'!A22</f>
        <v>21</v>
      </c>
      <c r="B24" s="33">
        <f>'Data Siswa'!B22</f>
        <v>0</v>
      </c>
      <c r="C24" s="9">
        <f>'Data Siswa'!C22</f>
        <v>0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25">
        <f t="shared" si="0"/>
        <v>0</v>
      </c>
      <c r="U24" s="26" t="e">
        <f t="shared" si="1"/>
        <v>#DIV/0!</v>
      </c>
      <c r="V24" s="27"/>
      <c r="W24" s="25">
        <f>SUM('Nilai Tahriri'!AH22,'Nilai Syafahi'!T24)</f>
        <v>0</v>
      </c>
      <c r="X24" s="26" t="e">
        <f>AVERAGE(D24:S24,'Nilai Tahriri'!D22:AG22)</f>
        <v>#DIV/0!</v>
      </c>
      <c r="Y24" s="28">
        <f t="array" aca="1" ref="Y24" ca="1">SUM(IF(W24&lt;OFFSET($W$4,0,0,COUNT(W:W),1),1/COUNTIF(OFFSET($W$4,0,0,COUNT(W:W),1),OFFSET($W$4,0,0,COUNT(W:W),1))))+1</f>
        <v>1</v>
      </c>
      <c r="Z24" s="29" t="e">
        <f t="shared" si="2"/>
        <v>#DIV/0!</v>
      </c>
    </row>
    <row r="25" spans="1:26" ht="15.6" x14ac:dyDescent="0.3">
      <c r="A25" s="9">
        <f>'Data Siswa'!A23</f>
        <v>22</v>
      </c>
      <c r="B25" s="33">
        <f>'Data Siswa'!B23</f>
        <v>0</v>
      </c>
      <c r="C25" s="9">
        <f>'Data Siswa'!C23</f>
        <v>0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5">
        <f t="shared" si="0"/>
        <v>0</v>
      </c>
      <c r="U25" s="26" t="e">
        <f t="shared" si="1"/>
        <v>#DIV/0!</v>
      </c>
      <c r="V25" s="27"/>
      <c r="W25" s="25">
        <f>SUM('Nilai Tahriri'!AH23,'Nilai Syafahi'!T25)</f>
        <v>0</v>
      </c>
      <c r="X25" s="26" t="e">
        <f>AVERAGE(D25:S25,'Nilai Tahriri'!D23:AG23)</f>
        <v>#DIV/0!</v>
      </c>
      <c r="Y25" s="28">
        <f t="array" aca="1" ref="Y25" ca="1">SUM(IF(W25&lt;OFFSET($W$4,0,0,COUNT(W:W),1),1/COUNTIF(OFFSET($W$4,0,0,COUNT(W:W),1),OFFSET($W$4,0,0,COUNT(W:W),1))))+1</f>
        <v>1</v>
      </c>
      <c r="Z25" s="29" t="e">
        <f t="shared" si="2"/>
        <v>#DIV/0!</v>
      </c>
    </row>
    <row r="26" spans="1:26" ht="15.6" x14ac:dyDescent="0.3">
      <c r="A26" s="9">
        <f>'Data Siswa'!A24</f>
        <v>23</v>
      </c>
      <c r="B26" s="33">
        <f>'Data Siswa'!B24</f>
        <v>0</v>
      </c>
      <c r="C26" s="9">
        <f>'Data Siswa'!C24</f>
        <v>0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5">
        <f t="shared" si="0"/>
        <v>0</v>
      </c>
      <c r="U26" s="26" t="e">
        <f t="shared" si="1"/>
        <v>#DIV/0!</v>
      </c>
      <c r="V26" s="27"/>
      <c r="W26" s="25">
        <f>SUM('Nilai Tahriri'!AH24,'Nilai Syafahi'!T26)</f>
        <v>0</v>
      </c>
      <c r="X26" s="26" t="e">
        <f>AVERAGE(D26:S26,'Nilai Tahriri'!D24:AG24)</f>
        <v>#DIV/0!</v>
      </c>
      <c r="Y26" s="28">
        <f t="array" aca="1" ref="Y26" ca="1">SUM(IF(W26&lt;OFFSET($W$4,0,0,COUNT(W:W),1),1/COUNTIF(OFFSET($W$4,0,0,COUNT(W:W),1),OFFSET($W$4,0,0,COUNT(W:W),1))))+1</f>
        <v>1</v>
      </c>
      <c r="Z26" s="29" t="e">
        <f t="shared" si="2"/>
        <v>#DIV/0!</v>
      </c>
    </row>
    <row r="27" spans="1:26" ht="15.6" x14ac:dyDescent="0.3">
      <c r="A27" s="9">
        <f>'Data Siswa'!A25</f>
        <v>24</v>
      </c>
      <c r="B27" s="33">
        <f>'Data Siswa'!B25</f>
        <v>0</v>
      </c>
      <c r="C27" s="9">
        <f>'Data Siswa'!C25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5">
        <f t="shared" si="0"/>
        <v>0</v>
      </c>
      <c r="U27" s="26" t="e">
        <f t="shared" si="1"/>
        <v>#DIV/0!</v>
      </c>
      <c r="V27" s="27"/>
      <c r="W27" s="25">
        <f>SUM('Nilai Tahriri'!AH25,'Nilai Syafahi'!T27)</f>
        <v>0</v>
      </c>
      <c r="X27" s="26" t="e">
        <f>AVERAGE(D27:S27,'Nilai Tahriri'!D25:AG25)</f>
        <v>#DIV/0!</v>
      </c>
      <c r="Y27" s="28">
        <f t="array" aca="1" ref="Y27" ca="1">SUM(IF(W27&lt;OFFSET($W$4,0,0,COUNT(W:W),1),1/COUNTIF(OFFSET($W$4,0,0,COUNT(W:W),1),OFFSET($W$4,0,0,COUNT(W:W),1))))+1</f>
        <v>1</v>
      </c>
      <c r="Z27" s="29" t="e">
        <f t="shared" si="2"/>
        <v>#DIV/0!</v>
      </c>
    </row>
    <row r="28" spans="1:26" ht="15.6" x14ac:dyDescent="0.3">
      <c r="A28" s="9">
        <f>'Data Siswa'!A26</f>
        <v>25</v>
      </c>
      <c r="B28" s="33">
        <f>'Data Siswa'!B26</f>
        <v>0</v>
      </c>
      <c r="C28" s="9">
        <f>'Data Siswa'!C26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25">
        <f t="shared" si="0"/>
        <v>0</v>
      </c>
      <c r="U28" s="26" t="e">
        <f t="shared" si="1"/>
        <v>#DIV/0!</v>
      </c>
      <c r="V28" s="27"/>
      <c r="W28" s="25">
        <f>SUM('Nilai Tahriri'!AH26,'Nilai Syafahi'!T28)</f>
        <v>0</v>
      </c>
      <c r="X28" s="26" t="e">
        <f>AVERAGE(D28:S28,'Nilai Tahriri'!D26:AG26)</f>
        <v>#DIV/0!</v>
      </c>
      <c r="Y28" s="28">
        <f t="array" aca="1" ref="Y28" ca="1">SUM(IF(W28&lt;OFFSET($W$4,0,0,COUNT(W:W),1),1/COUNTIF(OFFSET($W$4,0,0,COUNT(W:W),1),OFFSET($W$4,0,0,COUNT(W:W),1))))+1</f>
        <v>1</v>
      </c>
      <c r="Z28" s="29" t="e">
        <f t="shared" si="2"/>
        <v>#DIV/0!</v>
      </c>
    </row>
    <row r="29" spans="1:26" ht="15.6" x14ac:dyDescent="0.3">
      <c r="A29" s="9">
        <f>'Data Siswa'!A27</f>
        <v>26</v>
      </c>
      <c r="B29" s="33">
        <f>'Data Siswa'!B27</f>
        <v>0</v>
      </c>
      <c r="C29" s="9">
        <f>'Data Siswa'!C27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25">
        <f t="shared" si="0"/>
        <v>0</v>
      </c>
      <c r="U29" s="26" t="e">
        <f t="shared" si="1"/>
        <v>#DIV/0!</v>
      </c>
      <c r="V29" s="27"/>
      <c r="W29" s="25">
        <f>SUM('Nilai Tahriri'!AH27,'Nilai Syafahi'!T29)</f>
        <v>0</v>
      </c>
      <c r="X29" s="26" t="e">
        <f>AVERAGE(D29:S29,'Nilai Tahriri'!D27:AG27)</f>
        <v>#DIV/0!</v>
      </c>
      <c r="Y29" s="28">
        <f t="array" aca="1" ref="Y29" ca="1">SUM(IF(W29&lt;OFFSET($W$4,0,0,COUNT(W:W),1),1/COUNTIF(OFFSET($W$4,0,0,COUNT(W:W),1),OFFSET($W$4,0,0,COUNT(W:W),1))))+1</f>
        <v>1</v>
      </c>
      <c r="Z29" s="29" t="e">
        <f t="shared" si="2"/>
        <v>#DIV/0!</v>
      </c>
    </row>
    <row r="30" spans="1:26" ht="15.6" x14ac:dyDescent="0.3">
      <c r="A30" s="9">
        <f>'Data Siswa'!A28</f>
        <v>27</v>
      </c>
      <c r="B30" s="33">
        <f>'Data Siswa'!B28</f>
        <v>0</v>
      </c>
      <c r="C30" s="9">
        <f>'Data Siswa'!C28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25">
        <f t="shared" si="0"/>
        <v>0</v>
      </c>
      <c r="U30" s="26" t="e">
        <f t="shared" si="1"/>
        <v>#DIV/0!</v>
      </c>
      <c r="V30" s="27"/>
      <c r="W30" s="25">
        <f>SUM('Nilai Tahriri'!AH28,'Nilai Syafahi'!T30)</f>
        <v>0</v>
      </c>
      <c r="X30" s="26" t="e">
        <f>AVERAGE(D30:S30,'Nilai Tahriri'!D28:AG28)</f>
        <v>#DIV/0!</v>
      </c>
      <c r="Y30" s="28">
        <f t="array" aca="1" ref="Y30" ca="1">SUM(IF(W30&lt;OFFSET($W$4,0,0,COUNT(W:W),1),1/COUNTIF(OFFSET($W$4,0,0,COUNT(W:W),1),OFFSET($W$4,0,0,COUNT(W:W),1))))+1</f>
        <v>1</v>
      </c>
      <c r="Z30" s="29" t="e">
        <f t="shared" si="2"/>
        <v>#DIV/0!</v>
      </c>
    </row>
    <row r="31" spans="1:26" ht="15.6" x14ac:dyDescent="0.3">
      <c r="A31" s="9">
        <f>'Data Siswa'!A29</f>
        <v>28</v>
      </c>
      <c r="B31" s="33">
        <f>'Data Siswa'!B29</f>
        <v>0</v>
      </c>
      <c r="C31" s="9">
        <f>'Data Siswa'!C29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25">
        <f t="shared" si="0"/>
        <v>0</v>
      </c>
      <c r="U31" s="26" t="e">
        <f t="shared" si="1"/>
        <v>#DIV/0!</v>
      </c>
      <c r="V31" s="27"/>
      <c r="W31" s="25">
        <f>SUM('Nilai Tahriri'!AH29,'Nilai Syafahi'!T31)</f>
        <v>0</v>
      </c>
      <c r="X31" s="26" t="e">
        <f>AVERAGE(D31:S31,'Nilai Tahriri'!D29:AG29)</f>
        <v>#DIV/0!</v>
      </c>
      <c r="Y31" s="28">
        <f t="array" aca="1" ref="Y31" ca="1">SUM(IF(W31&lt;OFFSET($W$4,0,0,COUNT(W:W),1),1/COUNTIF(OFFSET($W$4,0,0,COUNT(W:W),1),OFFSET($W$4,0,0,COUNT(W:W),1))))+1</f>
        <v>1</v>
      </c>
      <c r="Z31" s="29" t="e">
        <f t="shared" si="2"/>
        <v>#DIV/0!</v>
      </c>
    </row>
    <row r="32" spans="1:26" ht="15.6" x14ac:dyDescent="0.3">
      <c r="A32" s="9">
        <f>'Data Siswa'!A30</f>
        <v>29</v>
      </c>
      <c r="B32" s="33">
        <f>'Data Siswa'!B30</f>
        <v>0</v>
      </c>
      <c r="C32" s="9">
        <f>'Data Siswa'!C30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25">
        <f t="shared" si="0"/>
        <v>0</v>
      </c>
      <c r="U32" s="26" t="e">
        <f t="shared" si="1"/>
        <v>#DIV/0!</v>
      </c>
      <c r="V32" s="27"/>
      <c r="W32" s="25">
        <f>SUM('Nilai Tahriri'!AH30,'Nilai Syafahi'!T32)</f>
        <v>0</v>
      </c>
      <c r="X32" s="26" t="e">
        <f>AVERAGE(D32:S32,'Nilai Tahriri'!D30:AG30)</f>
        <v>#DIV/0!</v>
      </c>
      <c r="Y32" s="28">
        <f t="array" aca="1" ref="Y32" ca="1">SUM(IF(W32&lt;OFFSET($W$4,0,0,COUNT(W:W),1),1/COUNTIF(OFFSET($W$4,0,0,COUNT(W:W),1),OFFSET($W$4,0,0,COUNT(W:W),1))))+1</f>
        <v>1</v>
      </c>
      <c r="Z32" s="29" t="e">
        <f t="shared" si="2"/>
        <v>#DIV/0!</v>
      </c>
    </row>
    <row r="33" spans="1:26" ht="15.6" x14ac:dyDescent="0.3">
      <c r="A33" s="9">
        <f>'Data Siswa'!A31</f>
        <v>30</v>
      </c>
      <c r="B33" s="33">
        <f>'Data Siswa'!B31</f>
        <v>0</v>
      </c>
      <c r="C33" s="9">
        <f>'Data Siswa'!C31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25">
        <f t="shared" si="0"/>
        <v>0</v>
      </c>
      <c r="U33" s="26" t="e">
        <f t="shared" si="1"/>
        <v>#DIV/0!</v>
      </c>
      <c r="V33" s="27"/>
      <c r="W33" s="25">
        <f>SUM('Nilai Tahriri'!AH31,'Nilai Syafahi'!T33)</f>
        <v>0</v>
      </c>
      <c r="X33" s="26" t="e">
        <f>AVERAGE(D33:S33,'Nilai Tahriri'!D31:AG31)</f>
        <v>#DIV/0!</v>
      </c>
      <c r="Y33" s="28">
        <f t="array" aca="1" ref="Y33" ca="1">SUM(IF(W33&lt;OFFSET($W$4,0,0,COUNT(W:W),1),1/COUNTIF(OFFSET($W$4,0,0,COUNT(W:W),1),OFFSET($W$4,0,0,COUNT(W:W),1))))+1</f>
        <v>1</v>
      </c>
      <c r="Z33" s="29" t="e">
        <f t="shared" si="2"/>
        <v>#DIV/0!</v>
      </c>
    </row>
    <row r="34" spans="1:26" ht="15.6" x14ac:dyDescent="0.3">
      <c r="A34" s="9">
        <f>'Data Siswa'!A32</f>
        <v>31</v>
      </c>
      <c r="B34" s="33">
        <f>'Data Siswa'!B32</f>
        <v>0</v>
      </c>
      <c r="C34" s="9">
        <f>'Data Siswa'!C32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25">
        <f t="shared" si="0"/>
        <v>0</v>
      </c>
      <c r="U34" s="26" t="e">
        <f t="shared" si="1"/>
        <v>#DIV/0!</v>
      </c>
      <c r="V34" s="27"/>
      <c r="W34" s="25">
        <f>SUM('Nilai Tahriri'!AH32,'Nilai Syafahi'!T34)</f>
        <v>0</v>
      </c>
      <c r="X34" s="26" t="e">
        <f>AVERAGE(D34:S34,'Nilai Tahriri'!D32:AG32)</f>
        <v>#DIV/0!</v>
      </c>
      <c r="Y34" s="28">
        <f t="array" aca="1" ref="Y34" ca="1">SUM(IF(W34&lt;OFFSET($W$4,0,0,COUNT(W:W),1),1/COUNTIF(OFFSET($W$4,0,0,COUNT(W:W),1),OFFSET($W$4,0,0,COUNT(W:W),1))))+1</f>
        <v>1</v>
      </c>
      <c r="Z34" s="29" t="e">
        <f t="shared" si="2"/>
        <v>#DIV/0!</v>
      </c>
    </row>
    <row r="35" spans="1:26" ht="15.6" x14ac:dyDescent="0.3">
      <c r="A35" s="9">
        <f>'Data Siswa'!A33</f>
        <v>32</v>
      </c>
      <c r="B35" s="33">
        <f>'Data Siswa'!B33</f>
        <v>0</v>
      </c>
      <c r="C35" s="9">
        <f>'Data Siswa'!C33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25">
        <f t="shared" si="0"/>
        <v>0</v>
      </c>
      <c r="U35" s="26" t="e">
        <f t="shared" si="1"/>
        <v>#DIV/0!</v>
      </c>
      <c r="V35" s="27"/>
      <c r="W35" s="25">
        <f>SUM('Nilai Tahriri'!AH33,'Nilai Syafahi'!T35)</f>
        <v>0</v>
      </c>
      <c r="X35" s="26" t="e">
        <f>AVERAGE(D35:S35,'Nilai Tahriri'!D33:AG33)</f>
        <v>#DIV/0!</v>
      </c>
      <c r="Y35" s="28">
        <f t="array" aca="1" ref="Y35" ca="1">SUM(IF(W35&lt;OFFSET($W$4,0,0,COUNT(W:W),1),1/COUNTIF(OFFSET($W$4,0,0,COUNT(W:W),1),OFFSET($W$4,0,0,COUNT(W:W),1))))+1</f>
        <v>1</v>
      </c>
      <c r="Z35" s="29" t="e">
        <f t="shared" si="2"/>
        <v>#DIV/0!</v>
      </c>
    </row>
    <row r="36" spans="1:26" ht="15.6" x14ac:dyDescent="0.3">
      <c r="A36" s="9">
        <f>'Data Siswa'!A34</f>
        <v>33</v>
      </c>
      <c r="B36" s="33">
        <f>'Data Siswa'!B34</f>
        <v>0</v>
      </c>
      <c r="C36" s="9">
        <f>'Data Siswa'!C34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25">
        <f t="shared" si="0"/>
        <v>0</v>
      </c>
      <c r="U36" s="26" t="e">
        <f t="shared" si="1"/>
        <v>#DIV/0!</v>
      </c>
      <c r="V36" s="27"/>
      <c r="W36" s="25">
        <f>SUM('Nilai Tahriri'!AH34,'Nilai Syafahi'!T36)</f>
        <v>0</v>
      </c>
      <c r="X36" s="26" t="e">
        <f>AVERAGE(D36:S36,'Nilai Tahriri'!D34:AG34)</f>
        <v>#DIV/0!</v>
      </c>
      <c r="Y36" s="28">
        <f t="array" aca="1" ref="Y36" ca="1">SUM(IF(W36&lt;OFFSET($W$4,0,0,COUNT(W:W),1),1/COUNTIF(OFFSET($W$4,0,0,COUNT(W:W),1),OFFSET($W$4,0,0,COUNT(W:W),1))))+1</f>
        <v>1</v>
      </c>
      <c r="Z36" s="29" t="e">
        <f t="shared" si="2"/>
        <v>#DIV/0!</v>
      </c>
    </row>
    <row r="37" spans="1:26" ht="15.6" x14ac:dyDescent="0.3">
      <c r="A37" s="9">
        <f>'Data Siswa'!A35</f>
        <v>34</v>
      </c>
      <c r="B37" s="33">
        <f>'Data Siswa'!B35</f>
        <v>0</v>
      </c>
      <c r="C37" s="9">
        <f>'Data Siswa'!C35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25">
        <f t="shared" si="0"/>
        <v>0</v>
      </c>
      <c r="U37" s="26" t="e">
        <f t="shared" si="1"/>
        <v>#DIV/0!</v>
      </c>
      <c r="V37" s="27"/>
      <c r="W37" s="25">
        <f>SUM('Nilai Tahriri'!AH35,'Nilai Syafahi'!T37)</f>
        <v>0</v>
      </c>
      <c r="X37" s="26" t="e">
        <f>AVERAGE(D37:S37,'Nilai Tahriri'!D35:AG35)</f>
        <v>#DIV/0!</v>
      </c>
      <c r="Y37" s="28">
        <f t="array" aca="1" ref="Y37" ca="1">SUM(IF(W37&lt;OFFSET($W$4,0,0,COUNT(W:W),1),1/COUNTIF(OFFSET($W$4,0,0,COUNT(W:W),1),OFFSET($W$4,0,0,COUNT(W:W),1))))+1</f>
        <v>1</v>
      </c>
      <c r="Z37" s="29" t="e">
        <f t="shared" si="2"/>
        <v>#DIV/0!</v>
      </c>
    </row>
    <row r="38" spans="1:26" ht="15.6" x14ac:dyDescent="0.3">
      <c r="A38" s="9">
        <f>'Data Siswa'!A36</f>
        <v>35</v>
      </c>
      <c r="B38" s="33">
        <f>'Data Siswa'!B36</f>
        <v>0</v>
      </c>
      <c r="C38" s="9">
        <f>'Data Siswa'!C36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25">
        <f t="shared" si="0"/>
        <v>0</v>
      </c>
      <c r="U38" s="26" t="e">
        <f t="shared" si="1"/>
        <v>#DIV/0!</v>
      </c>
      <c r="V38" s="27"/>
      <c r="W38" s="25">
        <f>SUM('Nilai Tahriri'!AH36,'Nilai Syafahi'!T38)</f>
        <v>0</v>
      </c>
      <c r="X38" s="26" t="e">
        <f>AVERAGE(D38:S38,'Nilai Tahriri'!D36:AG36)</f>
        <v>#DIV/0!</v>
      </c>
      <c r="Y38" s="28">
        <f t="array" aca="1" ref="Y38" ca="1">SUM(IF(W38&lt;OFFSET($W$4,0,0,COUNT(W:W),1),1/COUNTIF(OFFSET($W$4,0,0,COUNT(W:W),1),OFFSET($W$4,0,0,COUNT(W:W),1))))+1</f>
        <v>1</v>
      </c>
      <c r="Z38" s="29" t="e">
        <f t="shared" si="2"/>
        <v>#DIV/0!</v>
      </c>
    </row>
    <row r="39" spans="1:26" ht="15.6" x14ac:dyDescent="0.3">
      <c r="A39" s="9">
        <f>'Data Siswa'!A37</f>
        <v>36</v>
      </c>
      <c r="B39" s="33">
        <f>'Data Siswa'!B37</f>
        <v>0</v>
      </c>
      <c r="C39" s="9">
        <f>'Data Siswa'!C37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25">
        <f t="shared" si="0"/>
        <v>0</v>
      </c>
      <c r="U39" s="26" t="e">
        <f t="shared" si="1"/>
        <v>#DIV/0!</v>
      </c>
      <c r="V39" s="27"/>
      <c r="W39" s="25">
        <f>SUM('Nilai Tahriri'!AH37,'Nilai Syafahi'!T39)</f>
        <v>0</v>
      </c>
      <c r="X39" s="26" t="e">
        <f>AVERAGE(D39:S39,'Nilai Tahriri'!D37:AG37)</f>
        <v>#DIV/0!</v>
      </c>
      <c r="Y39" s="28">
        <f t="array" aca="1" ref="Y39" ca="1">SUM(IF(W39&lt;OFFSET($W$4,0,0,COUNT(W:W),1),1/COUNTIF(OFFSET($W$4,0,0,COUNT(W:W),1),OFFSET($W$4,0,0,COUNT(W:W),1))))+1</f>
        <v>1</v>
      </c>
      <c r="Z39" s="29" t="e">
        <f t="shared" si="2"/>
        <v>#DIV/0!</v>
      </c>
    </row>
    <row r="40" spans="1:26" ht="15.6" x14ac:dyDescent="0.3">
      <c r="A40" s="9">
        <f>'Data Siswa'!A38</f>
        <v>37</v>
      </c>
      <c r="B40" s="33">
        <f>'Data Siswa'!B38</f>
        <v>0</v>
      </c>
      <c r="C40" s="9">
        <f>'Data Siswa'!C38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25">
        <f t="shared" si="0"/>
        <v>0</v>
      </c>
      <c r="U40" s="26" t="e">
        <f t="shared" si="1"/>
        <v>#DIV/0!</v>
      </c>
      <c r="V40" s="27"/>
      <c r="W40" s="25">
        <f>SUM('Nilai Tahriri'!AH38,'Nilai Syafahi'!T40)</f>
        <v>0</v>
      </c>
      <c r="X40" s="26" t="e">
        <f>AVERAGE(D40:S40,'Nilai Tahriri'!D38:AG38)</f>
        <v>#DIV/0!</v>
      </c>
      <c r="Y40" s="28">
        <f t="array" aca="1" ref="Y40" ca="1">SUM(IF(W40&lt;OFFSET($W$4,0,0,COUNT(W:W),1),1/COUNTIF(OFFSET($W$4,0,0,COUNT(W:W),1),OFFSET($W$4,0,0,COUNT(W:W),1))))+1</f>
        <v>1</v>
      </c>
      <c r="Z40" s="29" t="e">
        <f t="shared" si="2"/>
        <v>#DIV/0!</v>
      </c>
    </row>
    <row r="41" spans="1:26" ht="15.6" x14ac:dyDescent="0.3">
      <c r="A41" s="9">
        <f>'Data Siswa'!A39</f>
        <v>38</v>
      </c>
      <c r="B41" s="33">
        <f>'Data Siswa'!B39</f>
        <v>0</v>
      </c>
      <c r="C41" s="9">
        <f>'Data Siswa'!C39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25">
        <f t="shared" si="0"/>
        <v>0</v>
      </c>
      <c r="U41" s="26" t="e">
        <f t="shared" si="1"/>
        <v>#DIV/0!</v>
      </c>
      <c r="V41" s="27"/>
      <c r="W41" s="25">
        <f>SUM('Nilai Tahriri'!AH39,'Nilai Syafahi'!T41)</f>
        <v>0</v>
      </c>
      <c r="X41" s="26" t="e">
        <f>AVERAGE(D41:S41,'Nilai Tahriri'!D39:AG39)</f>
        <v>#DIV/0!</v>
      </c>
      <c r="Y41" s="28">
        <f t="array" aca="1" ref="Y41" ca="1">SUM(IF(W41&lt;OFFSET($W$4,0,0,COUNT(W:W),1),1/COUNTIF(OFFSET($W$4,0,0,COUNT(W:W),1),OFFSET($W$4,0,0,COUNT(W:W),1))))+1</f>
        <v>1</v>
      </c>
      <c r="Z41" s="29" t="e">
        <f t="shared" si="2"/>
        <v>#DIV/0!</v>
      </c>
    </row>
    <row r="42" spans="1:26" ht="15.6" x14ac:dyDescent="0.3">
      <c r="A42" s="9">
        <f>'Data Siswa'!A40</f>
        <v>39</v>
      </c>
      <c r="B42" s="33">
        <f>'Data Siswa'!B40</f>
        <v>0</v>
      </c>
      <c r="C42" s="9">
        <f>'Data Siswa'!C40</f>
        <v>0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25">
        <f t="shared" si="0"/>
        <v>0</v>
      </c>
      <c r="U42" s="26" t="e">
        <f t="shared" si="1"/>
        <v>#DIV/0!</v>
      </c>
      <c r="V42" s="27"/>
      <c r="W42" s="25">
        <f>SUM('Nilai Tahriri'!AH40,'Nilai Syafahi'!T42)</f>
        <v>0</v>
      </c>
      <c r="X42" s="26" t="e">
        <f>AVERAGE(D42:S42,'Nilai Tahriri'!D40:AG40)</f>
        <v>#DIV/0!</v>
      </c>
      <c r="Y42" s="28">
        <f t="array" aca="1" ref="Y42" ca="1">SUM(IF(W42&lt;OFFSET($W$4,0,0,COUNT(W:W),1),1/COUNTIF(OFFSET($W$4,0,0,COUNT(W:W),1),OFFSET($W$4,0,0,COUNT(W:W),1))))+1</f>
        <v>1</v>
      </c>
      <c r="Z42" s="29" t="e">
        <f t="shared" si="2"/>
        <v>#DIV/0!</v>
      </c>
    </row>
    <row r="43" spans="1:26" ht="15.6" x14ac:dyDescent="0.3">
      <c r="A43" s="9">
        <f>'Data Siswa'!A41</f>
        <v>40</v>
      </c>
      <c r="B43" s="33">
        <f>'Data Siswa'!B41</f>
        <v>0</v>
      </c>
      <c r="C43" s="9">
        <f>'Data Siswa'!C41</f>
        <v>0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25">
        <f t="shared" si="0"/>
        <v>0</v>
      </c>
      <c r="U43" s="26" t="e">
        <f t="shared" si="1"/>
        <v>#DIV/0!</v>
      </c>
      <c r="V43" s="30"/>
      <c r="W43" s="25">
        <f>SUM('Nilai Tahriri'!AH41,'Nilai Syafahi'!T43)</f>
        <v>0</v>
      </c>
      <c r="X43" s="26" t="e">
        <f>AVERAGE(D43:S43,'Nilai Tahriri'!D41:AG41)</f>
        <v>#DIV/0!</v>
      </c>
      <c r="Y43" s="28">
        <f t="array" aca="1" ref="Y43" ca="1">SUM(IF(W43&lt;OFFSET($W$4,0,0,COUNT(W:W),1),1/COUNTIF(OFFSET($W$4,0,0,COUNT(W:W),1),OFFSET($W$4,0,0,COUNT(W:W),1))))+1</f>
        <v>1</v>
      </c>
      <c r="Z43" s="29" t="e">
        <f t="shared" si="2"/>
        <v>#DIV/0!</v>
      </c>
    </row>
    <row r="44" spans="1:26" x14ac:dyDescent="0.3">
      <c r="U44"/>
      <c r="Z44"/>
    </row>
  </sheetData>
  <sheetProtection algorithmName="SHA-512" hashValue="+0WWQV/LlMm1KfPd8HY5oqY9kJCyVCnh3HTPwb4CVxIlKaAEJwLIsXoSjx9ED7xZFFKB8DkTlGT2e62s8EGEJw==" saltValue="ngrgtD4U2p5DflfcvK8ZNg==" spinCount="100000" sheet="1" objects="1" scenarios="1"/>
  <mergeCells count="16"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8502F8A1-3668-4422-9C69-9E3E43C3D4F9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workbookViewId="0">
      <selection activeCell="J11" sqref="J11"/>
    </sheetView>
  </sheetViews>
  <sheetFormatPr defaultColWidth="10" defaultRowHeight="14.4" x14ac:dyDescent="0.3"/>
  <cols>
    <col min="1" max="1" width="6.5546875" customWidth="1"/>
    <col min="2" max="2" width="32.44140625" customWidth="1"/>
    <col min="3" max="3" width="5.88671875" customWidth="1"/>
    <col min="10" max="10" width="39.44140625" customWidth="1"/>
  </cols>
  <sheetData>
    <row r="1" spans="1:10" x14ac:dyDescent="0.3">
      <c r="A1" s="173" t="s">
        <v>173</v>
      </c>
      <c r="B1" s="173"/>
      <c r="C1" s="173"/>
      <c r="D1" s="172" t="s">
        <v>88</v>
      </c>
      <c r="E1" s="172"/>
      <c r="F1" s="172"/>
      <c r="G1" s="172"/>
      <c r="H1" s="172"/>
      <c r="I1" s="172"/>
      <c r="J1" s="31"/>
    </row>
    <row r="2" spans="1:10" ht="14.55" customHeight="1" x14ac:dyDescent="0.3">
      <c r="A2" s="171" t="s">
        <v>73</v>
      </c>
      <c r="B2" s="161" t="s">
        <v>53</v>
      </c>
      <c r="C2" s="171" t="s">
        <v>52</v>
      </c>
      <c r="D2" s="175" t="s">
        <v>29</v>
      </c>
      <c r="E2" s="175"/>
      <c r="F2" s="175"/>
      <c r="G2" s="174" t="s">
        <v>81</v>
      </c>
      <c r="H2" s="174"/>
      <c r="I2" s="174"/>
      <c r="J2" s="29" t="s">
        <v>175</v>
      </c>
    </row>
    <row r="3" spans="1:10" ht="53.1" customHeight="1" x14ac:dyDescent="0.3">
      <c r="A3" s="171"/>
      <c r="B3" s="161"/>
      <c r="C3" s="171"/>
      <c r="D3" s="23" t="s">
        <v>32</v>
      </c>
      <c r="E3" s="23" t="s">
        <v>90</v>
      </c>
      <c r="F3" s="23" t="s">
        <v>30</v>
      </c>
      <c r="G3" s="23" t="s">
        <v>93</v>
      </c>
      <c r="H3" s="23" t="s">
        <v>91</v>
      </c>
      <c r="I3" s="23" t="s">
        <v>92</v>
      </c>
      <c r="J3" s="32" t="s">
        <v>43</v>
      </c>
    </row>
    <row r="4" spans="1:10" ht="15.6" x14ac:dyDescent="0.3">
      <c r="A4" s="9">
        <f>'Data Siswa'!A2</f>
        <v>1</v>
      </c>
      <c r="B4" s="33" t="str">
        <f>'Data Siswa'!B2</f>
        <v>AFIFAH WIKA JANEPRATIWI</v>
      </c>
      <c r="C4" s="9" t="str">
        <f>'Data Siswa'!C2</f>
        <v>713</v>
      </c>
      <c r="D4" s="34"/>
      <c r="E4" s="34"/>
      <c r="F4" s="34"/>
      <c r="G4" s="34"/>
      <c r="H4" s="34"/>
      <c r="I4" s="34"/>
      <c r="J4" s="10" t="s">
        <v>94</v>
      </c>
    </row>
    <row r="5" spans="1:10" ht="15.6" x14ac:dyDescent="0.3">
      <c r="A5" s="9">
        <f>'Data Siswa'!A3</f>
        <v>2</v>
      </c>
      <c r="B5" s="36" t="str">
        <f>'Data Siswa'!B3</f>
        <v>ALISHA PUTRI</v>
      </c>
      <c r="C5" s="9" t="str">
        <f>'Data Siswa'!C3</f>
        <v>714</v>
      </c>
      <c r="D5" s="34"/>
      <c r="E5" s="34"/>
      <c r="F5" s="34"/>
      <c r="G5" s="34"/>
      <c r="H5" s="34"/>
      <c r="I5" s="34"/>
      <c r="J5" s="10" t="s">
        <v>94</v>
      </c>
    </row>
    <row r="6" spans="1:10" ht="15.6" x14ac:dyDescent="0.3">
      <c r="A6" s="9">
        <f>'Data Siswa'!A4</f>
        <v>3</v>
      </c>
      <c r="B6" s="33" t="str">
        <f>'Data Siswa'!B4</f>
        <v>AMANDA WIDYANA PUTRI</v>
      </c>
      <c r="C6" s="9" t="str">
        <f>'Data Siswa'!C4</f>
        <v>715</v>
      </c>
      <c r="D6" s="34"/>
      <c r="E6" s="34"/>
      <c r="F6" s="34"/>
      <c r="G6" s="34"/>
      <c r="H6" s="34"/>
      <c r="I6" s="34"/>
      <c r="J6" s="10" t="s">
        <v>94</v>
      </c>
    </row>
    <row r="7" spans="1:10" ht="15.6" x14ac:dyDescent="0.3">
      <c r="A7" s="9">
        <f>'Data Siswa'!A5</f>
        <v>4</v>
      </c>
      <c r="B7" s="33" t="str">
        <f>'Data Siswa'!B5</f>
        <v>ASYFA NAYLA</v>
      </c>
      <c r="C7" s="9" t="str">
        <f>'Data Siswa'!C5</f>
        <v>716</v>
      </c>
      <c r="D7" s="34"/>
      <c r="E7" s="34"/>
      <c r="F7" s="34"/>
      <c r="G7" s="34"/>
      <c r="H7" s="34"/>
      <c r="I7" s="34"/>
      <c r="J7" s="10" t="s">
        <v>94</v>
      </c>
    </row>
    <row r="8" spans="1:10" ht="15.6" x14ac:dyDescent="0.3">
      <c r="A8" s="9">
        <f>'Data Siswa'!A6</f>
        <v>5</v>
      </c>
      <c r="B8" s="33" t="str">
        <f>'Data Siswa'!B6</f>
        <v>AULIA NADIN SAPITRI</v>
      </c>
      <c r="C8" s="9" t="str">
        <f>'Data Siswa'!C6</f>
        <v>717</v>
      </c>
      <c r="D8" s="34"/>
      <c r="E8" s="34"/>
      <c r="F8" s="34"/>
      <c r="G8" s="34"/>
      <c r="H8" s="34"/>
      <c r="I8" s="34"/>
      <c r="J8" s="10" t="s">
        <v>94</v>
      </c>
    </row>
    <row r="9" spans="1:10" ht="15.6" x14ac:dyDescent="0.3">
      <c r="A9" s="9">
        <f>'Data Siswa'!A7</f>
        <v>6</v>
      </c>
      <c r="B9" s="33" t="str">
        <f>'Data Siswa'!B7</f>
        <v>CHAERUNNISA ARDYANI</v>
      </c>
      <c r="C9" s="9" t="str">
        <f>'Data Siswa'!C7</f>
        <v>718</v>
      </c>
      <c r="D9" s="34"/>
      <c r="E9" s="34"/>
      <c r="F9" s="34"/>
      <c r="G9" s="34"/>
      <c r="H9" s="34"/>
      <c r="I9" s="34"/>
      <c r="J9" s="10" t="s">
        <v>94</v>
      </c>
    </row>
    <row r="10" spans="1:10" ht="15.6" x14ac:dyDescent="0.3">
      <c r="A10" s="9">
        <f>'Data Siswa'!A8</f>
        <v>7</v>
      </c>
      <c r="B10" s="33" t="str">
        <f>'Data Siswa'!B8</f>
        <v>DEWI FATIMAH MAULIDA</v>
      </c>
      <c r="C10" s="9" t="str">
        <f>'Data Siswa'!C8</f>
        <v>719</v>
      </c>
      <c r="D10" s="34"/>
      <c r="E10" s="34"/>
      <c r="F10" s="34"/>
      <c r="G10" s="34"/>
      <c r="H10" s="34"/>
      <c r="I10" s="34"/>
      <c r="J10" s="10" t="s">
        <v>94</v>
      </c>
    </row>
    <row r="11" spans="1:10" ht="15.6" x14ac:dyDescent="0.3">
      <c r="A11" s="9">
        <f>'Data Siswa'!A9</f>
        <v>8</v>
      </c>
      <c r="B11" s="33" t="str">
        <f>'Data Siswa'!B9</f>
        <v>EKA SEPTIA RAMADHANI</v>
      </c>
      <c r="C11" s="9" t="str">
        <f>'Data Siswa'!C9</f>
        <v>720</v>
      </c>
      <c r="D11" s="34"/>
      <c r="E11" s="34"/>
      <c r="F11" s="34"/>
      <c r="G11" s="34"/>
      <c r="H11" s="34"/>
      <c r="I11" s="34"/>
      <c r="J11" s="10" t="s">
        <v>94</v>
      </c>
    </row>
    <row r="12" spans="1:10" ht="15.6" x14ac:dyDescent="0.3">
      <c r="A12" s="9">
        <f>'Data Siswa'!A10</f>
        <v>9</v>
      </c>
      <c r="B12" s="33" t="str">
        <f>'Data Siswa'!B10</f>
        <v>FADILAH ASIFA AYUNINGTIAS</v>
      </c>
      <c r="C12" s="9" t="str">
        <f>'Data Siswa'!C10</f>
        <v>721</v>
      </c>
      <c r="D12" s="34"/>
      <c r="E12" s="34"/>
      <c r="F12" s="34"/>
      <c r="G12" s="34"/>
      <c r="H12" s="34"/>
      <c r="I12" s="34"/>
      <c r="J12" s="10" t="s">
        <v>94</v>
      </c>
    </row>
    <row r="13" spans="1:10" ht="15.6" x14ac:dyDescent="0.3">
      <c r="A13" s="9">
        <f>'Data Siswa'!A11</f>
        <v>10</v>
      </c>
      <c r="B13" s="33" t="str">
        <f>'Data Siswa'!B11</f>
        <v>FARAH ADIRA PUTRI</v>
      </c>
      <c r="C13" s="9" t="str">
        <f>'Data Siswa'!C11</f>
        <v>722</v>
      </c>
      <c r="D13" s="34"/>
      <c r="E13" s="34"/>
      <c r="F13" s="34"/>
      <c r="G13" s="34"/>
      <c r="H13" s="34"/>
      <c r="I13" s="34"/>
      <c r="J13" s="10" t="s">
        <v>94</v>
      </c>
    </row>
    <row r="14" spans="1:10" ht="15.6" x14ac:dyDescent="0.3">
      <c r="A14" s="9">
        <f>'Data Siswa'!A12</f>
        <v>11</v>
      </c>
      <c r="B14" s="33" t="str">
        <f>'Data Siswa'!B12</f>
        <v>FIRHA ZAHROTUL HILMIAH</v>
      </c>
      <c r="C14" s="9" t="str">
        <f>'Data Siswa'!C12</f>
        <v>723</v>
      </c>
      <c r="D14" s="34"/>
      <c r="E14" s="34"/>
      <c r="F14" s="34"/>
      <c r="G14" s="34"/>
      <c r="H14" s="34"/>
      <c r="I14" s="34"/>
      <c r="J14" s="10" t="s">
        <v>94</v>
      </c>
    </row>
    <row r="15" spans="1:10" ht="15.6" x14ac:dyDescent="0.3">
      <c r="A15" s="9">
        <f>'Data Siswa'!A13</f>
        <v>12</v>
      </c>
      <c r="B15" s="33" t="str">
        <f>'Data Siswa'!B13</f>
        <v>HALIFATUL JANNA</v>
      </c>
      <c r="C15" s="9" t="str">
        <f>'Data Siswa'!C13</f>
        <v>724</v>
      </c>
      <c r="D15" s="34"/>
      <c r="E15" s="34"/>
      <c r="F15" s="34"/>
      <c r="G15" s="34"/>
      <c r="H15" s="34"/>
      <c r="I15" s="34"/>
      <c r="J15" s="10" t="s">
        <v>94</v>
      </c>
    </row>
    <row r="16" spans="1:10" ht="15.6" x14ac:dyDescent="0.3">
      <c r="A16" s="9">
        <f>'Data Siswa'!A14</f>
        <v>13</v>
      </c>
      <c r="B16" s="33" t="str">
        <f>'Data Siswa'!B14</f>
        <v>ILFA MINNATIKA</v>
      </c>
      <c r="C16" s="9" t="str">
        <f>'Data Siswa'!C14</f>
        <v>725</v>
      </c>
      <c r="D16" s="34"/>
      <c r="E16" s="34"/>
      <c r="F16" s="34"/>
      <c r="G16" s="34"/>
      <c r="H16" s="34"/>
      <c r="I16" s="34"/>
      <c r="J16" s="10" t="s">
        <v>94</v>
      </c>
    </row>
    <row r="17" spans="1:10" ht="15.6" x14ac:dyDescent="0.3">
      <c r="A17" s="9">
        <f>'Data Siswa'!A15</f>
        <v>14</v>
      </c>
      <c r="B17" s="33" t="str">
        <f>'Data Siswa'!B15</f>
        <v>MUTIA AZAHRA</v>
      </c>
      <c r="C17" s="9" t="str">
        <f>'Data Siswa'!C15</f>
        <v>726</v>
      </c>
      <c r="D17" s="34"/>
      <c r="E17" s="34"/>
      <c r="F17" s="34"/>
      <c r="G17" s="34"/>
      <c r="H17" s="34"/>
      <c r="I17" s="34"/>
      <c r="J17" s="10" t="s">
        <v>94</v>
      </c>
    </row>
    <row r="18" spans="1:10" ht="15.6" x14ac:dyDescent="0.3">
      <c r="A18" s="9">
        <f>'Data Siswa'!A16</f>
        <v>15</v>
      </c>
      <c r="B18" s="33" t="str">
        <f>'Data Siswa'!B16</f>
        <v>NADHIRA AYUANINGRUM</v>
      </c>
      <c r="C18" s="9" t="str">
        <f>'Data Siswa'!C16</f>
        <v>727</v>
      </c>
      <c r="D18" s="34"/>
      <c r="E18" s="34"/>
      <c r="F18" s="34"/>
      <c r="G18" s="34"/>
      <c r="H18" s="34"/>
      <c r="I18" s="34"/>
      <c r="J18" s="10" t="s">
        <v>94</v>
      </c>
    </row>
    <row r="19" spans="1:10" ht="15.6" x14ac:dyDescent="0.3">
      <c r="A19" s="9">
        <f>'Data Siswa'!A17</f>
        <v>16</v>
      </c>
      <c r="B19" s="33" t="str">
        <f>'Data Siswa'!B17</f>
        <v>NAHDIATURIDHO</v>
      </c>
      <c r="C19" s="9" t="str">
        <f>'Data Siswa'!C17</f>
        <v>728</v>
      </c>
      <c r="D19" s="34"/>
      <c r="E19" s="34"/>
      <c r="F19" s="34"/>
      <c r="G19" s="34"/>
      <c r="H19" s="34"/>
      <c r="I19" s="34"/>
      <c r="J19" s="10" t="s">
        <v>94</v>
      </c>
    </row>
    <row r="20" spans="1:10" ht="15.6" x14ac:dyDescent="0.3">
      <c r="A20" s="9">
        <f>'Data Siswa'!A18</f>
        <v>17</v>
      </c>
      <c r="B20" s="33" t="str">
        <f>'Data Siswa'!B18</f>
        <v>NASYA SAFA ZAHIRA</v>
      </c>
      <c r="C20" s="9" t="str">
        <f>'Data Siswa'!C18</f>
        <v>729</v>
      </c>
      <c r="D20" s="34"/>
      <c r="E20" s="34"/>
      <c r="F20" s="34"/>
      <c r="G20" s="34"/>
      <c r="H20" s="34"/>
      <c r="I20" s="34"/>
      <c r="J20" s="10" t="s">
        <v>94</v>
      </c>
    </row>
    <row r="21" spans="1:10" ht="15.6" x14ac:dyDescent="0.3">
      <c r="A21" s="9">
        <f>'Data Siswa'!A19</f>
        <v>18</v>
      </c>
      <c r="B21" s="33" t="str">
        <f>'Data Siswa'!B19</f>
        <v>NAYZILA HOLA SAFIRAH</v>
      </c>
      <c r="C21" s="9" t="str">
        <f>'Data Siswa'!C19</f>
        <v>730</v>
      </c>
      <c r="D21" s="34"/>
      <c r="E21" s="34"/>
      <c r="F21" s="34"/>
      <c r="G21" s="34"/>
      <c r="H21" s="34"/>
      <c r="I21" s="34"/>
      <c r="J21" s="10" t="s">
        <v>94</v>
      </c>
    </row>
    <row r="22" spans="1:10" ht="15.6" x14ac:dyDescent="0.3">
      <c r="A22" s="9">
        <f>'Data Siswa'!A20</f>
        <v>19</v>
      </c>
      <c r="B22" s="33" t="str">
        <f>'Data Siswa'!B20</f>
        <v>NUR FADILLA APRILIA</v>
      </c>
      <c r="C22" s="9" t="str">
        <f>'Data Siswa'!C20</f>
        <v>731</v>
      </c>
      <c r="D22" s="34"/>
      <c r="E22" s="34"/>
      <c r="F22" s="34"/>
      <c r="G22" s="34"/>
      <c r="H22" s="34"/>
      <c r="I22" s="34"/>
      <c r="J22" s="10" t="s">
        <v>94</v>
      </c>
    </row>
    <row r="23" spans="1:10" ht="15.6" x14ac:dyDescent="0.3">
      <c r="A23" s="9">
        <f>'Data Siswa'!A21</f>
        <v>20</v>
      </c>
      <c r="B23" s="33" t="str">
        <f>'Data Siswa'!B21</f>
        <v>SITI LAILA RAMADANI</v>
      </c>
      <c r="C23" s="9" t="str">
        <f>'Data Siswa'!C21</f>
        <v>732</v>
      </c>
      <c r="D23" s="34"/>
      <c r="E23" s="34"/>
      <c r="F23" s="34"/>
      <c r="G23" s="34"/>
      <c r="H23" s="34"/>
      <c r="I23" s="34"/>
      <c r="J23" s="10" t="s">
        <v>94</v>
      </c>
    </row>
    <row r="24" spans="1:10" ht="15.6" x14ac:dyDescent="0.3">
      <c r="A24" s="9">
        <f>'Data Siswa'!A22</f>
        <v>21</v>
      </c>
      <c r="B24" s="33">
        <f>'Data Siswa'!B22</f>
        <v>0</v>
      </c>
      <c r="C24" s="9">
        <f>'Data Siswa'!C22</f>
        <v>0</v>
      </c>
      <c r="D24" s="34"/>
      <c r="E24" s="34"/>
      <c r="F24" s="34"/>
      <c r="G24" s="34"/>
      <c r="H24" s="34"/>
      <c r="I24" s="34"/>
      <c r="J24" s="10" t="s">
        <v>94</v>
      </c>
    </row>
    <row r="25" spans="1:10" ht="15.6" x14ac:dyDescent="0.3">
      <c r="A25" s="9">
        <f>'Data Siswa'!A23</f>
        <v>22</v>
      </c>
      <c r="B25" s="33">
        <f>'Data Siswa'!B23</f>
        <v>0</v>
      </c>
      <c r="C25" s="9">
        <f>'Data Siswa'!C23</f>
        <v>0</v>
      </c>
      <c r="D25" s="34"/>
      <c r="E25" s="34"/>
      <c r="F25" s="34"/>
      <c r="G25" s="34"/>
      <c r="H25" s="34"/>
      <c r="I25" s="34"/>
      <c r="J25" s="10" t="s">
        <v>94</v>
      </c>
    </row>
    <row r="26" spans="1:10" ht="15.6" x14ac:dyDescent="0.3">
      <c r="A26" s="9">
        <f>'Data Siswa'!A24</f>
        <v>23</v>
      </c>
      <c r="B26" s="33">
        <f>'Data Siswa'!B24</f>
        <v>0</v>
      </c>
      <c r="C26" s="9">
        <f>'Data Siswa'!C24</f>
        <v>0</v>
      </c>
      <c r="D26" s="34"/>
      <c r="E26" s="34"/>
      <c r="F26" s="34"/>
      <c r="G26" s="34"/>
      <c r="H26" s="34"/>
      <c r="I26" s="34"/>
      <c r="J26" s="10" t="s">
        <v>94</v>
      </c>
    </row>
    <row r="27" spans="1:10" ht="15.6" x14ac:dyDescent="0.3">
      <c r="A27" s="9">
        <f>'Data Siswa'!A25</f>
        <v>24</v>
      </c>
      <c r="B27" s="33">
        <f>'Data Siswa'!B25</f>
        <v>0</v>
      </c>
      <c r="C27" s="9">
        <f>'Data Siswa'!C25</f>
        <v>0</v>
      </c>
      <c r="D27" s="34"/>
      <c r="E27" s="34"/>
      <c r="F27" s="34"/>
      <c r="G27" s="34"/>
      <c r="H27" s="34"/>
      <c r="I27" s="34"/>
      <c r="J27" s="10" t="s">
        <v>94</v>
      </c>
    </row>
    <row r="28" spans="1:10" ht="15.6" x14ac:dyDescent="0.3">
      <c r="A28" s="9">
        <f>'Data Siswa'!A26</f>
        <v>25</v>
      </c>
      <c r="B28" s="33">
        <f>'Data Siswa'!B26</f>
        <v>0</v>
      </c>
      <c r="C28" s="9">
        <f>'Data Siswa'!C26</f>
        <v>0</v>
      </c>
      <c r="D28" s="34"/>
      <c r="E28" s="34"/>
      <c r="F28" s="34"/>
      <c r="G28" s="34"/>
      <c r="H28" s="34"/>
      <c r="I28" s="34"/>
      <c r="J28" s="10" t="s">
        <v>94</v>
      </c>
    </row>
    <row r="29" spans="1:10" ht="15.6" x14ac:dyDescent="0.3">
      <c r="A29" s="9">
        <f>'Data Siswa'!A27</f>
        <v>26</v>
      </c>
      <c r="B29" s="33">
        <f>'Data Siswa'!B27</f>
        <v>0</v>
      </c>
      <c r="C29" s="9">
        <f>'Data Siswa'!C27</f>
        <v>0</v>
      </c>
      <c r="D29" s="34"/>
      <c r="E29" s="34"/>
      <c r="F29" s="34"/>
      <c r="G29" s="34"/>
      <c r="H29" s="34"/>
      <c r="I29" s="34"/>
      <c r="J29" s="10" t="s">
        <v>94</v>
      </c>
    </row>
    <row r="30" spans="1:10" ht="15.6" x14ac:dyDescent="0.3">
      <c r="A30" s="9">
        <f>'Data Siswa'!A28</f>
        <v>27</v>
      </c>
      <c r="B30" s="33">
        <f>'Data Siswa'!B28</f>
        <v>0</v>
      </c>
      <c r="C30" s="9">
        <f>'Data Siswa'!C28</f>
        <v>0</v>
      </c>
      <c r="D30" s="34"/>
      <c r="E30" s="34"/>
      <c r="F30" s="34"/>
      <c r="G30" s="34"/>
      <c r="H30" s="34"/>
      <c r="I30" s="34"/>
      <c r="J30" s="10" t="s">
        <v>94</v>
      </c>
    </row>
    <row r="31" spans="1:10" ht="15.6" x14ac:dyDescent="0.3">
      <c r="A31" s="9">
        <f>'Data Siswa'!A29</f>
        <v>28</v>
      </c>
      <c r="B31" s="33">
        <f>'Data Siswa'!B29</f>
        <v>0</v>
      </c>
      <c r="C31" s="9">
        <f>'Data Siswa'!C29</f>
        <v>0</v>
      </c>
      <c r="D31" s="34"/>
      <c r="E31" s="34"/>
      <c r="F31" s="34"/>
      <c r="G31" s="34"/>
      <c r="H31" s="34"/>
      <c r="I31" s="34"/>
      <c r="J31" s="10" t="s">
        <v>94</v>
      </c>
    </row>
    <row r="32" spans="1:10" ht="15.6" x14ac:dyDescent="0.3">
      <c r="A32" s="9">
        <f>'Data Siswa'!A30</f>
        <v>29</v>
      </c>
      <c r="B32" s="33">
        <f>'Data Siswa'!B30</f>
        <v>0</v>
      </c>
      <c r="C32" s="9">
        <f>'Data Siswa'!C30</f>
        <v>0</v>
      </c>
      <c r="D32" s="34"/>
      <c r="E32" s="34"/>
      <c r="F32" s="34"/>
      <c r="G32" s="34"/>
      <c r="H32" s="34"/>
      <c r="I32" s="34"/>
      <c r="J32" s="10" t="s">
        <v>94</v>
      </c>
    </row>
    <row r="33" spans="1:10" ht="15.6" x14ac:dyDescent="0.3">
      <c r="A33" s="9">
        <f>'Data Siswa'!A31</f>
        <v>30</v>
      </c>
      <c r="B33" s="33">
        <f>'Data Siswa'!B31</f>
        <v>0</v>
      </c>
      <c r="C33" s="9">
        <f>'Data Siswa'!C31</f>
        <v>0</v>
      </c>
      <c r="D33" s="34"/>
      <c r="E33" s="34"/>
      <c r="F33" s="34"/>
      <c r="G33" s="34"/>
      <c r="H33" s="34"/>
      <c r="I33" s="34"/>
      <c r="J33" s="10" t="s">
        <v>94</v>
      </c>
    </row>
    <row r="34" spans="1:10" ht="15.6" x14ac:dyDescent="0.3">
      <c r="A34" s="9">
        <f>'Data Siswa'!A32</f>
        <v>31</v>
      </c>
      <c r="B34" s="33">
        <f>'Data Siswa'!B32</f>
        <v>0</v>
      </c>
      <c r="C34" s="9">
        <f>'Data Siswa'!C32</f>
        <v>0</v>
      </c>
      <c r="D34" s="34"/>
      <c r="E34" s="34"/>
      <c r="F34" s="34"/>
      <c r="G34" s="34"/>
      <c r="H34" s="34"/>
      <c r="I34" s="34"/>
      <c r="J34" s="10" t="s">
        <v>94</v>
      </c>
    </row>
    <row r="35" spans="1:10" ht="15.6" x14ac:dyDescent="0.3">
      <c r="A35" s="9">
        <f>'Data Siswa'!A33</f>
        <v>32</v>
      </c>
      <c r="B35" s="33">
        <f>'Data Siswa'!B33</f>
        <v>0</v>
      </c>
      <c r="C35" s="9">
        <f>'Data Siswa'!C33</f>
        <v>0</v>
      </c>
      <c r="D35" s="34"/>
      <c r="E35" s="34"/>
      <c r="F35" s="34"/>
      <c r="G35" s="34"/>
      <c r="H35" s="34"/>
      <c r="I35" s="34"/>
      <c r="J35" s="10" t="s">
        <v>94</v>
      </c>
    </row>
    <row r="36" spans="1:10" ht="15.6" x14ac:dyDescent="0.3">
      <c r="A36" s="9">
        <f>'Data Siswa'!A34</f>
        <v>33</v>
      </c>
      <c r="B36" s="33">
        <f>'Data Siswa'!B34</f>
        <v>0</v>
      </c>
      <c r="C36" s="9">
        <f>'Data Siswa'!C34</f>
        <v>0</v>
      </c>
      <c r="D36" s="34"/>
      <c r="E36" s="34"/>
      <c r="F36" s="34"/>
      <c r="G36" s="34"/>
      <c r="H36" s="34"/>
      <c r="I36" s="34"/>
      <c r="J36" s="10" t="s">
        <v>94</v>
      </c>
    </row>
    <row r="37" spans="1:10" ht="15.6" x14ac:dyDescent="0.3">
      <c r="A37" s="9">
        <f>'Data Siswa'!A35</f>
        <v>34</v>
      </c>
      <c r="B37" s="33">
        <f>'Data Siswa'!B35</f>
        <v>0</v>
      </c>
      <c r="C37" s="9">
        <f>'Data Siswa'!C35</f>
        <v>0</v>
      </c>
      <c r="D37" s="34"/>
      <c r="E37" s="34"/>
      <c r="F37" s="34"/>
      <c r="G37" s="34"/>
      <c r="H37" s="34"/>
      <c r="I37" s="34"/>
      <c r="J37" s="10" t="s">
        <v>94</v>
      </c>
    </row>
    <row r="38" spans="1:10" ht="15.6" x14ac:dyDescent="0.3">
      <c r="A38" s="9">
        <f>'Data Siswa'!A36</f>
        <v>35</v>
      </c>
      <c r="B38" s="33">
        <f>'Data Siswa'!B36</f>
        <v>0</v>
      </c>
      <c r="C38" s="9">
        <f>'Data Siswa'!C36</f>
        <v>0</v>
      </c>
      <c r="D38" s="34"/>
      <c r="E38" s="34"/>
      <c r="F38" s="34"/>
      <c r="G38" s="34"/>
      <c r="H38" s="34"/>
      <c r="I38" s="34"/>
      <c r="J38" s="10" t="s">
        <v>94</v>
      </c>
    </row>
    <row r="39" spans="1:10" ht="15.6" x14ac:dyDescent="0.3">
      <c r="A39" s="9">
        <f>'Data Siswa'!A37</f>
        <v>36</v>
      </c>
      <c r="B39" s="33">
        <f>'Data Siswa'!B37</f>
        <v>0</v>
      </c>
      <c r="C39" s="9">
        <f>'Data Siswa'!C37</f>
        <v>0</v>
      </c>
      <c r="D39" s="34"/>
      <c r="E39" s="34"/>
      <c r="F39" s="34"/>
      <c r="G39" s="34"/>
      <c r="H39" s="34"/>
      <c r="I39" s="34"/>
      <c r="J39" s="10" t="s">
        <v>94</v>
      </c>
    </row>
    <row r="40" spans="1:10" ht="15.6" x14ac:dyDescent="0.3">
      <c r="A40" s="9">
        <f>'Data Siswa'!A38</f>
        <v>37</v>
      </c>
      <c r="B40" s="33">
        <f>'Data Siswa'!B38</f>
        <v>0</v>
      </c>
      <c r="C40" s="9">
        <f>'Data Siswa'!C38</f>
        <v>0</v>
      </c>
      <c r="D40" s="34"/>
      <c r="E40" s="34"/>
      <c r="F40" s="34"/>
      <c r="G40" s="34"/>
      <c r="H40" s="34"/>
      <c r="I40" s="34"/>
      <c r="J40" s="10" t="s">
        <v>94</v>
      </c>
    </row>
    <row r="41" spans="1:10" ht="15.6" x14ac:dyDescent="0.3">
      <c r="A41" s="9">
        <f>'Data Siswa'!A39</f>
        <v>38</v>
      </c>
      <c r="B41" s="33">
        <f>'Data Siswa'!B39</f>
        <v>0</v>
      </c>
      <c r="C41" s="9">
        <f>'Data Siswa'!C39</f>
        <v>0</v>
      </c>
      <c r="D41" s="34"/>
      <c r="E41" s="34"/>
      <c r="F41" s="34"/>
      <c r="G41" s="34"/>
      <c r="H41" s="34"/>
      <c r="I41" s="34"/>
      <c r="J41" s="10" t="s">
        <v>94</v>
      </c>
    </row>
    <row r="42" spans="1:10" ht="15.6" x14ac:dyDescent="0.3">
      <c r="A42" s="9">
        <f>'Data Siswa'!A40</f>
        <v>39</v>
      </c>
      <c r="B42" s="33">
        <f>'Data Siswa'!B40</f>
        <v>0</v>
      </c>
      <c r="C42" s="9">
        <f>'Data Siswa'!C40</f>
        <v>0</v>
      </c>
      <c r="D42" s="34"/>
      <c r="E42" s="34"/>
      <c r="F42" s="34"/>
      <c r="G42" s="34"/>
      <c r="H42" s="34"/>
      <c r="I42" s="34"/>
      <c r="J42" s="10" t="s">
        <v>94</v>
      </c>
    </row>
    <row r="43" spans="1:10" ht="15.6" x14ac:dyDescent="0.3">
      <c r="A43" s="9">
        <f>'Data Siswa'!A41</f>
        <v>40</v>
      </c>
      <c r="B43" s="33">
        <f>'Data Siswa'!B41</f>
        <v>0</v>
      </c>
      <c r="C43" s="9">
        <f>'Data Siswa'!C41</f>
        <v>0</v>
      </c>
      <c r="D43" s="34"/>
      <c r="E43" s="34"/>
      <c r="F43" s="34"/>
      <c r="G43" s="34"/>
      <c r="H43" s="34"/>
      <c r="I43" s="34"/>
      <c r="J43" s="10" t="s">
        <v>94</v>
      </c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view="pageLayout" zoomScale="105" zoomScaleNormal="70" zoomScalePageLayoutView="105" workbookViewId="0">
      <selection activeCell="T2" sqref="T2"/>
    </sheetView>
  </sheetViews>
  <sheetFormatPr defaultColWidth="0" defaultRowHeight="14.4" zeroHeight="1" x14ac:dyDescent="0.3"/>
  <cols>
    <col min="1" max="1" width="4" customWidth="1"/>
    <col min="2" max="2" width="10.886718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37" customWidth="1"/>
    <col min="13" max="13" width="10.88671875" customWidth="1"/>
    <col min="14" max="14" width="5.109375" style="38" customWidth="1"/>
    <col min="15" max="15" width="10.88671875" customWidth="1"/>
    <col min="16" max="16" width="4" customWidth="1"/>
    <col min="17" max="17" width="14.109375" customWidth="1"/>
    <col min="18" max="19" width="4.88671875" customWidth="1"/>
    <col min="20" max="20" width="4.5546875" customWidth="1"/>
    <col min="21" max="21" width="10.44140625" customWidth="1"/>
    <col min="22" max="22" width="8.21875" customWidth="1"/>
    <col min="23" max="23" width="17.1093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176" t="str">
        <f>VLOOKUP($U$8,'Nilai Tahriri'!$A$2:$X$41,2,FALSE)&amp;" ( "&amp;VLOOKUP($U$8,'Data Siswa'!$A$2:$D$41,3,FALSE)&amp;" )"</f>
        <v>AFIFAH WIKA JANEPRATIWI ( 713 )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21"/>
      <c r="N1" s="122"/>
      <c r="O1" s="121"/>
      <c r="P1" s="121"/>
      <c r="Q1" s="121"/>
      <c r="R1" s="121"/>
    </row>
    <row r="2" spans="2:28" ht="11.55" customHeight="1" x14ac:dyDescent="0.3"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23"/>
      <c r="N2" s="123"/>
      <c r="O2" s="123"/>
      <c r="P2" s="123"/>
      <c r="Q2" s="123"/>
      <c r="R2" s="123"/>
      <c r="S2" s="67"/>
      <c r="T2" s="1"/>
      <c r="U2" s="1"/>
      <c r="V2" s="1"/>
      <c r="W2" s="1"/>
      <c r="X2" s="1"/>
      <c r="Y2" s="1"/>
      <c r="Z2" s="1"/>
      <c r="AA2" s="1"/>
      <c r="AB2" s="1"/>
    </row>
    <row r="3" spans="2:28" ht="12.3" customHeight="1" x14ac:dyDescent="0.3">
      <c r="B3" s="177" t="str">
        <f>Biodata!$B$12</f>
        <v>١٤٤٦ - ١٤٤٧ ه</v>
      </c>
      <c r="C3" s="177"/>
      <c r="D3" s="178" t="str">
        <f>Biodata!$B$10</f>
        <v xml:space="preserve">العام الدراسي : </v>
      </c>
      <c r="E3" s="178"/>
      <c r="F3" s="178"/>
      <c r="G3" s="178"/>
      <c r="H3" s="178"/>
      <c r="I3" s="178"/>
      <c r="J3" s="178"/>
      <c r="K3" s="180" t="str">
        <f>Biodata!$B$7</f>
        <v>الفصل الدراسي : الثاني</v>
      </c>
      <c r="L3" s="124"/>
      <c r="M3" s="180" t="str">
        <f>Biodata!$B$4</f>
        <v>الصف  : الرابع ب للبنات</v>
      </c>
      <c r="N3" s="180"/>
      <c r="O3" s="182" t="str">
        <f>(VLOOKUP($U$8,'Data Siswa'!$A$2:$D$41,4,FALSE))</f>
        <v/>
      </c>
      <c r="P3" s="182"/>
      <c r="Q3" s="182"/>
      <c r="R3" s="184" t="s">
        <v>277</v>
      </c>
      <c r="S3" s="67"/>
      <c r="T3" s="1"/>
      <c r="U3" s="1"/>
      <c r="V3" s="1"/>
      <c r="W3" s="1"/>
      <c r="X3" s="1"/>
      <c r="Y3" s="1"/>
      <c r="Z3" s="1"/>
      <c r="AA3" s="1"/>
      <c r="AB3" s="1"/>
    </row>
    <row r="4" spans="2:28" ht="12.3" customHeight="1" x14ac:dyDescent="0.3">
      <c r="B4" s="186" t="str">
        <f>Biodata!$B$11</f>
        <v>٢٠٢٥ - ٢٠٢٦ م</v>
      </c>
      <c r="C4" s="186"/>
      <c r="D4" s="179"/>
      <c r="E4" s="179"/>
      <c r="F4" s="179"/>
      <c r="G4" s="179"/>
      <c r="H4" s="179"/>
      <c r="I4" s="179"/>
      <c r="J4" s="179"/>
      <c r="K4" s="181"/>
      <c r="L4" s="125"/>
      <c r="M4" s="181"/>
      <c r="N4" s="181"/>
      <c r="O4" s="183"/>
      <c r="P4" s="183"/>
      <c r="Q4" s="183"/>
      <c r="R4" s="185"/>
      <c r="S4" s="67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">
      <c r="B5" s="68" t="s">
        <v>94</v>
      </c>
      <c r="C5" s="68"/>
      <c r="D5" s="68"/>
      <c r="E5" s="68"/>
      <c r="F5" s="68"/>
      <c r="G5" s="68"/>
      <c r="H5" s="68"/>
      <c r="I5" s="68"/>
      <c r="J5" s="68"/>
      <c r="K5" s="68"/>
      <c r="L5" s="11"/>
      <c r="M5" s="68"/>
      <c r="O5" s="68"/>
      <c r="P5" s="68"/>
      <c r="Q5" s="68"/>
      <c r="R5" s="68"/>
      <c r="S5" s="67"/>
      <c r="T5" s="1"/>
      <c r="U5" s="1"/>
      <c r="V5" s="1"/>
      <c r="W5" s="1"/>
      <c r="X5" s="1"/>
      <c r="Y5" s="1"/>
      <c r="Z5" s="1"/>
      <c r="AA5" s="1"/>
      <c r="AB5" s="1"/>
    </row>
    <row r="6" spans="2:28" ht="17.100000000000001" customHeight="1" x14ac:dyDescent="0.3">
      <c r="B6" s="197" t="s">
        <v>266</v>
      </c>
      <c r="C6" s="198"/>
      <c r="D6" s="198"/>
      <c r="E6" s="198"/>
      <c r="F6" s="198"/>
      <c r="G6" s="198"/>
      <c r="H6" s="198"/>
      <c r="I6" s="198"/>
      <c r="J6" s="198"/>
      <c r="K6" s="198"/>
      <c r="L6" s="204" t="s">
        <v>0</v>
      </c>
      <c r="M6" s="197" t="s">
        <v>266</v>
      </c>
      <c r="N6" s="198"/>
      <c r="O6" s="198"/>
      <c r="P6" s="198"/>
      <c r="Q6" s="198"/>
      <c r="R6" s="195" t="s">
        <v>0</v>
      </c>
      <c r="S6" s="68"/>
      <c r="T6" s="4"/>
      <c r="U6" s="4"/>
      <c r="V6" s="4"/>
      <c r="W6" s="4"/>
      <c r="X6" s="1"/>
      <c r="Y6" s="1"/>
      <c r="Z6" s="1"/>
      <c r="AA6" s="1"/>
      <c r="AB6" s="1"/>
    </row>
    <row r="7" spans="2:28" ht="17.100000000000001" customHeight="1" x14ac:dyDescent="0.3">
      <c r="B7" s="203" t="s">
        <v>1</v>
      </c>
      <c r="C7" s="201"/>
      <c r="D7" s="201"/>
      <c r="E7" s="201"/>
      <c r="F7" s="201"/>
      <c r="G7" s="201" t="s">
        <v>2</v>
      </c>
      <c r="H7" s="201"/>
      <c r="I7" s="201"/>
      <c r="J7" s="201"/>
      <c r="K7" s="201"/>
      <c r="L7" s="205"/>
      <c r="M7" s="203" t="s">
        <v>1</v>
      </c>
      <c r="N7" s="201"/>
      <c r="O7" s="201" t="s">
        <v>3</v>
      </c>
      <c r="P7" s="201"/>
      <c r="Q7" s="201"/>
      <c r="R7" s="196"/>
      <c r="S7" s="69"/>
      <c r="T7" s="39"/>
      <c r="U7" s="40" t="s">
        <v>95</v>
      </c>
      <c r="V7" s="39"/>
      <c r="W7" s="1"/>
      <c r="X7" s="1"/>
      <c r="Y7" s="1"/>
      <c r="Z7" s="1"/>
      <c r="AA7" s="1"/>
      <c r="AB7" s="1"/>
    </row>
    <row r="8" spans="2:28" ht="17.100000000000001" customHeight="1" x14ac:dyDescent="0.3">
      <c r="B8" s="113" t="s">
        <v>4</v>
      </c>
      <c r="C8" s="202" t="s">
        <v>5</v>
      </c>
      <c r="D8" s="202"/>
      <c r="E8" s="202"/>
      <c r="F8" s="202"/>
      <c r="G8" s="202"/>
      <c r="H8" s="202"/>
      <c r="I8" s="202"/>
      <c r="J8" s="202"/>
      <c r="K8" s="202"/>
      <c r="L8" s="206"/>
      <c r="M8" s="115" t="s">
        <v>4</v>
      </c>
      <c r="N8" s="70" t="s">
        <v>5</v>
      </c>
      <c r="O8" s="202"/>
      <c r="P8" s="202"/>
      <c r="Q8" s="202"/>
      <c r="R8" s="196"/>
      <c r="S8" s="69"/>
      <c r="T8" s="39"/>
      <c r="U8" s="41">
        <v>1</v>
      </c>
      <c r="V8" s="39"/>
      <c r="W8" s="1"/>
      <c r="X8" s="1"/>
      <c r="Y8" s="1"/>
      <c r="Z8" s="1"/>
      <c r="AA8" s="1"/>
      <c r="AB8" s="1"/>
    </row>
    <row r="9" spans="2:28" ht="15.6" customHeight="1" x14ac:dyDescent="0.3">
      <c r="B9" s="209" t="s">
        <v>139</v>
      </c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71" t="str">
        <f>VLOOKUP(N9,Sheet1!$A$1:$B$93,2)</f>
        <v xml:space="preserve"> </v>
      </c>
      <c r="N9" s="72"/>
      <c r="O9" s="73"/>
      <c r="P9" s="199" t="s">
        <v>97</v>
      </c>
      <c r="Q9" s="200"/>
      <c r="R9" s="74">
        <v>1</v>
      </c>
      <c r="S9" s="69"/>
      <c r="T9" s="39"/>
      <c r="U9" s="1"/>
      <c r="V9" s="39"/>
      <c r="W9" s="1"/>
      <c r="X9" s="1"/>
      <c r="Y9" s="1"/>
      <c r="Z9" s="1"/>
      <c r="AA9" s="1"/>
      <c r="AB9" s="1"/>
    </row>
    <row r="10" spans="2:28" ht="15.6" customHeight="1" x14ac:dyDescent="0.3">
      <c r="B10" s="75" t="str">
        <f>VLOOKUP(C10,Sheet1!$A$1:$B$93,2)</f>
        <v xml:space="preserve"> </v>
      </c>
      <c r="C10" s="213">
        <f>VLOOKUP($U$8,'Nilai Syafahi'!$A$4:$Z$43,4,FALSE)</f>
        <v>0</v>
      </c>
      <c r="D10" s="214"/>
      <c r="E10" s="214"/>
      <c r="F10" s="214"/>
      <c r="G10" s="192" t="s">
        <v>141</v>
      </c>
      <c r="H10" s="193"/>
      <c r="I10" s="193"/>
      <c r="J10" s="193"/>
      <c r="K10" s="194"/>
      <c r="L10" s="76">
        <v>40</v>
      </c>
      <c r="M10" s="77" t="str">
        <f>VLOOKUP(N10,Sheet1!$A$1:$B$93,2)</f>
        <v xml:space="preserve"> </v>
      </c>
      <c r="N10" s="114">
        <f>VLOOKUP($U$8,'Nilai Tahriri'!$A$2:$AH$41,4,FALSE)</f>
        <v>0</v>
      </c>
      <c r="O10" s="78"/>
      <c r="P10" s="191" t="s">
        <v>98</v>
      </c>
      <c r="Q10" s="191"/>
      <c r="R10" s="81">
        <v>2</v>
      </c>
      <c r="S10" s="69"/>
      <c r="T10" s="39"/>
      <c r="U10" s="275" t="s">
        <v>149</v>
      </c>
      <c r="V10" s="286">
        <v>1</v>
      </c>
      <c r="W10" s="1"/>
      <c r="X10" s="1"/>
      <c r="Y10" s="1"/>
      <c r="Z10" s="1"/>
      <c r="AA10" s="1"/>
      <c r="AB10" s="1"/>
    </row>
    <row r="11" spans="2:28" ht="15.6" customHeight="1" x14ac:dyDescent="0.3">
      <c r="B11" s="79" t="str">
        <f>VLOOKUP(C11,Sheet1!$A$1:$B$93,2)</f>
        <v xml:space="preserve"> </v>
      </c>
      <c r="C11" s="207">
        <f>VLOOKUP($U$8,'Nilai Syafahi'!$A$4:$Z$43,5,FALSE)</f>
        <v>0</v>
      </c>
      <c r="D11" s="208"/>
      <c r="E11" s="208"/>
      <c r="F11" s="208"/>
      <c r="G11" s="211"/>
      <c r="H11" s="212"/>
      <c r="I11" s="212"/>
      <c r="J11" s="212"/>
      <c r="K11" s="112" t="s">
        <v>6</v>
      </c>
      <c r="L11" s="80">
        <v>41</v>
      </c>
      <c r="M11" s="77" t="str">
        <f>VLOOKUP(N11,Sheet1!$A$1:$B$93,2)</f>
        <v xml:space="preserve"> </v>
      </c>
      <c r="N11" s="114">
        <f>VLOOKUP($U$8,'Nilai Tahriri'!$A$2:$AH$41,5,FALSE)</f>
        <v>0</v>
      </c>
      <c r="O11" s="78"/>
      <c r="P11" s="191" t="s">
        <v>99</v>
      </c>
      <c r="Q11" s="191"/>
      <c r="R11" s="81">
        <v>3</v>
      </c>
      <c r="S11" s="69"/>
      <c r="T11" s="39"/>
      <c r="U11" s="276"/>
      <c r="V11" s="287"/>
      <c r="W11" s="1"/>
      <c r="X11" s="1"/>
      <c r="Y11" s="1"/>
      <c r="Z11" s="1"/>
      <c r="AA11" s="1"/>
      <c r="AB11" s="1"/>
    </row>
    <row r="12" spans="2:28" ht="15.6" customHeight="1" x14ac:dyDescent="0.3">
      <c r="B12" s="79" t="str">
        <f>VLOOKUP(C12,Sheet1!$A$1:$B$93,2)</f>
        <v xml:space="preserve"> </v>
      </c>
      <c r="C12" s="207">
        <f>VLOOKUP($U$8,'Nilai Syafahi'!$A$4:$Z$43,6,FALSE)</f>
        <v>0</v>
      </c>
      <c r="D12" s="208"/>
      <c r="E12" s="208"/>
      <c r="F12" s="208"/>
      <c r="G12" s="211"/>
      <c r="H12" s="212"/>
      <c r="I12" s="212"/>
      <c r="J12" s="212"/>
      <c r="K12" s="112" t="s">
        <v>8</v>
      </c>
      <c r="L12" s="80">
        <v>42</v>
      </c>
      <c r="M12" s="77" t="str">
        <f>VLOOKUP(N12,Sheet1!$A$1:$B$93,2)</f>
        <v xml:space="preserve"> </v>
      </c>
      <c r="N12" s="114"/>
      <c r="O12" s="78"/>
      <c r="P12" s="191" t="s">
        <v>100</v>
      </c>
      <c r="Q12" s="191"/>
      <c r="R12" s="81">
        <v>4</v>
      </c>
      <c r="S12" s="69"/>
      <c r="T12" s="39"/>
      <c r="U12" s="275" t="s">
        <v>150</v>
      </c>
      <c r="V12" s="296">
        <v>11</v>
      </c>
      <c r="W12" s="1"/>
      <c r="X12" s="1"/>
      <c r="Y12" s="1"/>
      <c r="Z12" s="1"/>
      <c r="AA12" s="1"/>
      <c r="AB12" s="1"/>
    </row>
    <row r="13" spans="2:28" ht="15.6" customHeight="1" x14ac:dyDescent="0.3">
      <c r="B13" s="79" t="str">
        <f>VLOOKUP(C13,Sheet1!$A$1:$B$93,2)</f>
        <v xml:space="preserve"> </v>
      </c>
      <c r="C13" s="207">
        <f>VLOOKUP($U$8,'Nilai Syafahi'!$A$4:$Z$43,7,FALSE)</f>
        <v>0</v>
      </c>
      <c r="D13" s="208"/>
      <c r="E13" s="208"/>
      <c r="F13" s="208"/>
      <c r="G13" s="211"/>
      <c r="H13" s="212"/>
      <c r="I13" s="212"/>
      <c r="J13" s="212"/>
      <c r="K13" s="112" t="s">
        <v>10</v>
      </c>
      <c r="L13" s="80">
        <v>43</v>
      </c>
      <c r="M13" s="77" t="str">
        <f>VLOOKUP(N13,Sheet1!$A$1:$B$93,2)</f>
        <v xml:space="preserve"> </v>
      </c>
      <c r="N13" s="114">
        <f>VLOOKUP($U$8,'Nilai Tahriri'!$A$2:$AH$41,6,FALSE)</f>
        <v>0</v>
      </c>
      <c r="O13" s="78"/>
      <c r="P13" s="191" t="s">
        <v>101</v>
      </c>
      <c r="Q13" s="191"/>
      <c r="R13" s="81">
        <v>5</v>
      </c>
      <c r="S13" s="69"/>
      <c r="T13" s="39"/>
      <c r="U13" s="276"/>
      <c r="V13" s="287"/>
      <c r="W13" s="1"/>
      <c r="X13" s="1"/>
      <c r="Y13" s="1"/>
      <c r="Z13" s="1"/>
      <c r="AA13" s="1"/>
      <c r="AB13" s="1"/>
    </row>
    <row r="14" spans="2:28" ht="15.6" customHeight="1" x14ac:dyDescent="0.3">
      <c r="B14" s="79" t="str">
        <f>VLOOKUP(C14,Sheet1!$A$1:$B$93,2)</f>
        <v xml:space="preserve"> </v>
      </c>
      <c r="C14" s="207">
        <f>VLOOKUP($U$8,'Nilai Syafahi'!$A$4:$Z$43,8,FALSE)</f>
        <v>0</v>
      </c>
      <c r="D14" s="208"/>
      <c r="E14" s="208"/>
      <c r="F14" s="208"/>
      <c r="G14" s="211"/>
      <c r="H14" s="212"/>
      <c r="I14" s="212"/>
      <c r="J14" s="212"/>
      <c r="K14" s="112" t="s">
        <v>11</v>
      </c>
      <c r="L14" s="80">
        <v>44</v>
      </c>
      <c r="M14" s="77" t="str">
        <f>VLOOKUP(N14,Sheet1!$A$1:$B$93,2)</f>
        <v xml:space="preserve"> </v>
      </c>
      <c r="N14" s="114">
        <f>VLOOKUP($U$8,'Nilai Tahriri'!$A$2:$AH$41,7,FALSE)</f>
        <v>0</v>
      </c>
      <c r="O14" s="78"/>
      <c r="P14" s="191" t="s">
        <v>102</v>
      </c>
      <c r="Q14" s="191"/>
      <c r="R14" s="81">
        <v>6</v>
      </c>
      <c r="S14" s="69"/>
      <c r="T14" s="39"/>
      <c r="U14" s="1"/>
      <c r="V14" s="39"/>
      <c r="W14" s="1"/>
      <c r="X14" s="1"/>
      <c r="Y14" s="1"/>
      <c r="Z14" s="1"/>
      <c r="AA14" s="1"/>
      <c r="AB14" s="1"/>
    </row>
    <row r="15" spans="2:28" ht="15.6" customHeight="1" x14ac:dyDescent="0.3">
      <c r="B15" s="79" t="str">
        <f>VLOOKUP(C15,Sheet1!$A$1:$B$93,2)</f>
        <v xml:space="preserve"> </v>
      </c>
      <c r="C15" s="207">
        <f>VLOOKUP($U$8,'Nilai Syafahi'!$A$4:$Z$43,9,FALSE)</f>
        <v>0</v>
      </c>
      <c r="D15" s="208"/>
      <c r="E15" s="208"/>
      <c r="F15" s="208"/>
      <c r="G15" s="211"/>
      <c r="H15" s="212"/>
      <c r="I15" s="212"/>
      <c r="J15" s="212"/>
      <c r="K15" s="112" t="s">
        <v>13</v>
      </c>
      <c r="L15" s="80">
        <v>45</v>
      </c>
      <c r="M15" s="77" t="str">
        <f>VLOOKUP(N15,Sheet1!$A$1:$B$93,2)</f>
        <v xml:space="preserve"> </v>
      </c>
      <c r="N15" s="114"/>
      <c r="O15" s="78"/>
      <c r="P15" s="191" t="s">
        <v>103</v>
      </c>
      <c r="Q15" s="191"/>
      <c r="R15" s="81">
        <v>7</v>
      </c>
      <c r="S15" s="82"/>
      <c r="T15" s="42"/>
      <c r="U15" s="1"/>
      <c r="V15" s="42"/>
      <c r="W15" s="1"/>
      <c r="X15" s="1"/>
      <c r="Y15" s="1"/>
      <c r="Z15" s="1"/>
      <c r="AA15" s="1"/>
      <c r="AB15" s="1"/>
    </row>
    <row r="16" spans="2:28" ht="15.6" customHeight="1" x14ac:dyDescent="0.3">
      <c r="B16" s="209" t="s">
        <v>140</v>
      </c>
      <c r="C16" s="210"/>
      <c r="D16" s="210"/>
      <c r="E16" s="210"/>
      <c r="F16" s="210"/>
      <c r="G16" s="210"/>
      <c r="H16" s="210"/>
      <c r="I16" s="210"/>
      <c r="J16" s="210"/>
      <c r="K16" s="210"/>
      <c r="L16" s="210"/>
      <c r="M16" s="77" t="str">
        <f>VLOOKUP(N16,Sheet1!$A$1:$B$93,2)</f>
        <v xml:space="preserve"> </v>
      </c>
      <c r="N16" s="114"/>
      <c r="O16" s="78"/>
      <c r="P16" s="191" t="s">
        <v>104</v>
      </c>
      <c r="Q16" s="191"/>
      <c r="R16" s="81">
        <v>8</v>
      </c>
      <c r="S16" s="82"/>
      <c r="T16" s="42"/>
      <c r="U16" s="1"/>
      <c r="V16" s="42"/>
      <c r="W16" s="1"/>
      <c r="X16" s="1"/>
      <c r="Y16" s="1"/>
      <c r="Z16" s="1"/>
      <c r="AA16" s="1"/>
      <c r="AB16" s="1"/>
    </row>
    <row r="17" spans="2:28" ht="15.6" customHeight="1" x14ac:dyDescent="0.3">
      <c r="B17" s="79" t="str">
        <f>VLOOKUP(C17,Sheet1!$A$1:$B$93,2)</f>
        <v xml:space="preserve"> </v>
      </c>
      <c r="C17" s="207">
        <f>VLOOKUP($U$8,'Nilai Syafahi'!$A$4:$Z$43,10,FALSE)</f>
        <v>0</v>
      </c>
      <c r="D17" s="208"/>
      <c r="E17" s="208"/>
      <c r="F17" s="208"/>
      <c r="G17" s="215" t="s">
        <v>63</v>
      </c>
      <c r="H17" s="216"/>
      <c r="I17" s="216"/>
      <c r="J17" s="216"/>
      <c r="K17" s="217"/>
      <c r="L17" s="80">
        <v>46</v>
      </c>
      <c r="M17" s="77" t="str">
        <f>VLOOKUP(N17,Sheet1!$A$1:$B$93,2)</f>
        <v xml:space="preserve"> </v>
      </c>
      <c r="N17" s="114">
        <f>VLOOKUP($U$8,'Nilai Tahriri'!$A$2:$AH$41,8,FALSE)</f>
        <v>0</v>
      </c>
      <c r="O17" s="78"/>
      <c r="P17" s="191" t="s">
        <v>105</v>
      </c>
      <c r="Q17" s="191"/>
      <c r="R17" s="81">
        <v>9</v>
      </c>
      <c r="S17" s="82"/>
      <c r="T17" s="42"/>
      <c r="U17" s="1"/>
      <c r="V17" s="42"/>
      <c r="W17" s="1"/>
      <c r="X17" s="1"/>
      <c r="Y17" s="1"/>
      <c r="Z17" s="1"/>
      <c r="AA17" s="1"/>
      <c r="AB17" s="1"/>
    </row>
    <row r="18" spans="2:28" ht="15.6" customHeight="1" x14ac:dyDescent="0.3">
      <c r="B18" s="79" t="str">
        <f>VLOOKUP(C18,Sheet1!$A$1:$B$93,2)</f>
        <v xml:space="preserve"> </v>
      </c>
      <c r="C18" s="207">
        <f>VLOOKUP($U$8,'Nilai Syafahi'!$A$4:$Z$43,11,FALSE)</f>
        <v>0</v>
      </c>
      <c r="D18" s="208"/>
      <c r="E18" s="208"/>
      <c r="F18" s="208"/>
      <c r="G18" s="215" t="s">
        <v>177</v>
      </c>
      <c r="H18" s="216" t="s">
        <v>177</v>
      </c>
      <c r="I18" s="216" t="s">
        <v>177</v>
      </c>
      <c r="J18" s="216" t="s">
        <v>177</v>
      </c>
      <c r="K18" s="217" t="s">
        <v>177</v>
      </c>
      <c r="L18" s="80">
        <v>47</v>
      </c>
      <c r="M18" s="77" t="str">
        <f>VLOOKUP(N18,Sheet1!$A$1:$B$93,2)</f>
        <v xml:space="preserve"> </v>
      </c>
      <c r="N18" s="114"/>
      <c r="O18" s="78"/>
      <c r="P18" s="191" t="s">
        <v>106</v>
      </c>
      <c r="Q18" s="191"/>
      <c r="R18" s="81">
        <v>10</v>
      </c>
      <c r="S18" s="82"/>
      <c r="T18" s="42"/>
      <c r="U18" s="1"/>
      <c r="V18" s="42"/>
      <c r="W18" s="1"/>
      <c r="X18" s="1"/>
      <c r="Y18" s="1"/>
      <c r="Z18" s="1"/>
      <c r="AA18" s="1"/>
      <c r="AB18" s="1"/>
    </row>
    <row r="19" spans="2:28" ht="15.6" customHeight="1" x14ac:dyDescent="0.3">
      <c r="B19" s="79" t="str">
        <f>VLOOKUP(C19,Sheet1!$A$1:$B$93,2)</f>
        <v xml:space="preserve"> </v>
      </c>
      <c r="C19" s="207">
        <f>VLOOKUP($U$8,'Nilai Syafahi'!$A$4:$Z$43,12,FALSE)</f>
        <v>0</v>
      </c>
      <c r="D19" s="208"/>
      <c r="E19" s="208"/>
      <c r="F19" s="208"/>
      <c r="G19" s="215" t="s">
        <v>85</v>
      </c>
      <c r="H19" s="216"/>
      <c r="I19" s="216"/>
      <c r="J19" s="216"/>
      <c r="K19" s="217"/>
      <c r="L19" s="80">
        <v>48</v>
      </c>
      <c r="M19" s="77" t="str">
        <f>VLOOKUP(N19,Sheet1!$A$1:$B$93,2)</f>
        <v xml:space="preserve"> </v>
      </c>
      <c r="N19" s="114">
        <f>VLOOKUP($U$8,'Nilai Tahriri'!$A$2:$AH$41,9,FALSE)</f>
        <v>0</v>
      </c>
      <c r="O19" s="78"/>
      <c r="P19" s="191" t="s">
        <v>107</v>
      </c>
      <c r="Q19" s="191"/>
      <c r="R19" s="81">
        <v>11</v>
      </c>
      <c r="S19" s="82"/>
      <c r="T19" s="42"/>
      <c r="U19" s="1"/>
      <c r="V19" s="42"/>
      <c r="W19" s="1"/>
      <c r="X19" s="1"/>
      <c r="Y19" s="1"/>
      <c r="Z19" s="1"/>
      <c r="AA19" s="1"/>
      <c r="AB19" s="1"/>
    </row>
    <row r="20" spans="2:28" ht="15.6" customHeight="1" x14ac:dyDescent="0.3">
      <c r="B20" s="79" t="str">
        <f>VLOOKUP(C20,Sheet1!$A$1:$B$93,2)</f>
        <v xml:space="preserve"> </v>
      </c>
      <c r="C20" s="207">
        <f>VLOOKUP($U$8,'Nilai Syafahi'!$A$4:$Z$43,13,FALSE)</f>
        <v>0</v>
      </c>
      <c r="D20" s="208"/>
      <c r="E20" s="208"/>
      <c r="F20" s="208"/>
      <c r="G20" s="215" t="s">
        <v>265</v>
      </c>
      <c r="H20" s="216"/>
      <c r="I20" s="216"/>
      <c r="J20" s="216"/>
      <c r="K20" s="217"/>
      <c r="L20" s="80">
        <v>49</v>
      </c>
      <c r="M20" s="77" t="str">
        <f>VLOOKUP(N20,Sheet1!$A$1:$B$93,2)</f>
        <v xml:space="preserve"> </v>
      </c>
      <c r="N20" s="114">
        <f>VLOOKUP($U$8,'Nilai Tahriri'!$A$2:$AH$41,10,FALSE)</f>
        <v>0</v>
      </c>
      <c r="O20" s="78"/>
      <c r="P20" s="191" t="s">
        <v>108</v>
      </c>
      <c r="Q20" s="191"/>
      <c r="R20" s="81">
        <v>12</v>
      </c>
      <c r="S20" s="82"/>
      <c r="T20" s="42"/>
      <c r="U20" s="1"/>
      <c r="V20" s="1"/>
      <c r="W20" s="1"/>
      <c r="X20" s="1"/>
      <c r="Y20" s="1"/>
      <c r="Z20" s="1"/>
      <c r="AA20" s="1"/>
      <c r="AB20" s="1"/>
    </row>
    <row r="21" spans="2:28" ht="15.6" customHeight="1" x14ac:dyDescent="0.3">
      <c r="B21" s="83" t="str">
        <f>VLOOKUP(C21,Sheet1!$A$1:$B$93,2)</f>
        <v xml:space="preserve"> </v>
      </c>
      <c r="C21" s="207">
        <f>VLOOKUP($U$8,'Nilai Syafahi'!$A$4:$Z$43,14,FALSE)</f>
        <v>0</v>
      </c>
      <c r="D21" s="208"/>
      <c r="E21" s="208"/>
      <c r="F21" s="208"/>
      <c r="G21" s="215" t="s">
        <v>86</v>
      </c>
      <c r="H21" s="216"/>
      <c r="I21" s="216"/>
      <c r="J21" s="216"/>
      <c r="K21" s="217"/>
      <c r="L21" s="80">
        <v>50</v>
      </c>
      <c r="M21" s="77" t="str">
        <f>VLOOKUP(N21,Sheet1!$A$1:$B$93,2)</f>
        <v xml:space="preserve"> </v>
      </c>
      <c r="N21" s="114">
        <f>VLOOKUP($U$8,'Nilai Tahriri'!$A$2:$AH$41,11,FALSE)</f>
        <v>0</v>
      </c>
      <c r="O21" s="78"/>
      <c r="P21" s="191" t="s">
        <v>109</v>
      </c>
      <c r="Q21" s="191"/>
      <c r="R21" s="81">
        <v>13</v>
      </c>
      <c r="S21" s="82"/>
      <c r="T21" s="42"/>
      <c r="U21" s="1"/>
      <c r="V21" s="1"/>
      <c r="W21" s="1"/>
      <c r="X21" s="1"/>
      <c r="Y21" s="1"/>
      <c r="Z21" s="1"/>
      <c r="AA21" s="1"/>
      <c r="AB21" s="1"/>
    </row>
    <row r="22" spans="2:28" ht="15.6" customHeight="1" x14ac:dyDescent="0.3">
      <c r="B22" s="269" t="s">
        <v>137</v>
      </c>
      <c r="C22" s="270"/>
      <c r="D22" s="270"/>
      <c r="E22" s="270"/>
      <c r="F22" s="270"/>
      <c r="G22" s="270"/>
      <c r="H22" s="270"/>
      <c r="I22" s="270"/>
      <c r="J22" s="270"/>
      <c r="K22" s="270"/>
      <c r="L22" s="270"/>
      <c r="M22" s="77" t="str">
        <f>VLOOKUP(N22,Sheet1!$A$1:$B$93,2)</f>
        <v xml:space="preserve"> </v>
      </c>
      <c r="N22" s="114">
        <f>VLOOKUP($U$8,'Nilai Tahriri'!$A$2:$AH$41,12,FALSE)</f>
        <v>0</v>
      </c>
      <c r="O22" s="78"/>
      <c r="P22" s="191" t="s">
        <v>10</v>
      </c>
      <c r="Q22" s="191"/>
      <c r="R22" s="81">
        <v>14</v>
      </c>
      <c r="S22" s="82"/>
      <c r="T22" s="42"/>
      <c r="U22" s="1"/>
      <c r="V22" s="1"/>
      <c r="W22" s="1"/>
      <c r="X22" s="1"/>
      <c r="Y22" s="1"/>
      <c r="Z22" s="1"/>
      <c r="AA22" s="1"/>
      <c r="AB22" s="1"/>
    </row>
    <row r="23" spans="2:28" ht="15.6" customHeight="1" x14ac:dyDescent="0.3">
      <c r="B23" s="79" t="str">
        <f>VLOOKUP(C23,Sheet1!$A$1:$B$93,2)</f>
        <v xml:space="preserve"> </v>
      </c>
      <c r="C23" s="219">
        <f>VLOOKUP($U$8,'Nilai Syafahi'!$A$4:$Z$43,15,FALSE)</f>
        <v>0</v>
      </c>
      <c r="D23" s="219"/>
      <c r="E23" s="219"/>
      <c r="F23" s="219"/>
      <c r="G23" s="288" t="s">
        <v>179</v>
      </c>
      <c r="H23" s="289"/>
      <c r="I23" s="289"/>
      <c r="J23" s="289"/>
      <c r="K23" s="289"/>
      <c r="L23" s="84">
        <v>51</v>
      </c>
      <c r="M23" s="77" t="str">
        <f>VLOOKUP(N23,Sheet1!$A$1:$B$93,2)</f>
        <v xml:space="preserve"> </v>
      </c>
      <c r="N23" s="114">
        <f>VLOOKUP($U$8,'Nilai Tahriri'!$A$2:$AH$41,13,FALSE)</f>
        <v>0</v>
      </c>
      <c r="O23" s="78"/>
      <c r="P23" s="191" t="s">
        <v>11</v>
      </c>
      <c r="Q23" s="191">
        <v>12</v>
      </c>
      <c r="R23" s="81">
        <v>15</v>
      </c>
      <c r="S23" s="82"/>
      <c r="T23" s="42"/>
      <c r="U23" s="1"/>
      <c r="V23" s="1"/>
      <c r="W23" s="1"/>
      <c r="X23" s="1"/>
      <c r="Y23" s="1"/>
      <c r="Z23" s="1"/>
      <c r="AA23" s="1"/>
      <c r="AB23" s="1"/>
    </row>
    <row r="24" spans="2:28" ht="15.6" customHeight="1" x14ac:dyDescent="0.3">
      <c r="B24" s="79" t="str">
        <f>VLOOKUP(C24,Sheet1!$A$1:$B$93,2)</f>
        <v xml:space="preserve"> </v>
      </c>
      <c r="C24" s="219">
        <f>VLOOKUP($U$8,'Nilai Syafahi'!$A$4:$Z$43,16,FALSE)</f>
        <v>0</v>
      </c>
      <c r="D24" s="219"/>
      <c r="E24" s="219"/>
      <c r="F24" s="219"/>
      <c r="G24" s="225" t="s">
        <v>178</v>
      </c>
      <c r="H24" s="191"/>
      <c r="I24" s="191"/>
      <c r="J24" s="191"/>
      <c r="K24" s="191"/>
      <c r="L24" s="85">
        <v>52</v>
      </c>
      <c r="M24" s="77" t="str">
        <f>VLOOKUP(N24,Sheet1!$A$1:$B$93,2)</f>
        <v xml:space="preserve"> </v>
      </c>
      <c r="N24" s="114">
        <f>VLOOKUP($U$8,'Nilai Tahriri'!$A$2:$AH$41,14,FALSE)</f>
        <v>0</v>
      </c>
      <c r="O24" s="78"/>
      <c r="P24" s="191" t="s">
        <v>110</v>
      </c>
      <c r="Q24" s="191"/>
      <c r="R24" s="81">
        <v>16</v>
      </c>
      <c r="S24" s="82"/>
      <c r="T24" s="42"/>
      <c r="U24" s="1"/>
      <c r="V24" s="42"/>
      <c r="W24" s="1"/>
      <c r="X24" s="1"/>
      <c r="Y24" s="1"/>
      <c r="Z24" s="1"/>
      <c r="AA24" s="1"/>
      <c r="AB24" s="1"/>
    </row>
    <row r="25" spans="2:28" ht="15.6" customHeight="1" x14ac:dyDescent="0.3">
      <c r="B25" s="79" t="str">
        <f>VLOOKUP(C25,Sheet1!$A$1:$B$93,2)</f>
        <v xml:space="preserve"> </v>
      </c>
      <c r="C25" s="219">
        <f>VLOOKUP($U$8,'Nilai Syafahi'!$A$4:$Z$43,17,FALSE)</f>
        <v>0</v>
      </c>
      <c r="D25" s="219"/>
      <c r="E25" s="219"/>
      <c r="F25" s="219"/>
      <c r="G25" s="225" t="s">
        <v>14</v>
      </c>
      <c r="H25" s="191"/>
      <c r="I25" s="191"/>
      <c r="J25" s="191"/>
      <c r="K25" s="191"/>
      <c r="L25" s="86">
        <v>53</v>
      </c>
      <c r="M25" s="77" t="str">
        <f>VLOOKUP(N25,Sheet1!$A$1:$B$93,2)</f>
        <v xml:space="preserve"> </v>
      </c>
      <c r="N25" s="114">
        <f>VLOOKUP($U$8,'Nilai Tahriri'!$A$2:$AH$41,15,FALSE)</f>
        <v>0</v>
      </c>
      <c r="O25" s="78"/>
      <c r="P25" s="191" t="s">
        <v>111</v>
      </c>
      <c r="Q25" s="191"/>
      <c r="R25" s="81">
        <v>17</v>
      </c>
      <c r="S25" s="82"/>
      <c r="T25" s="42"/>
      <c r="U25" s="43"/>
      <c r="V25" s="42"/>
      <c r="W25" s="1"/>
      <c r="X25" s="1"/>
      <c r="Y25" s="1"/>
      <c r="Z25" s="1"/>
      <c r="AA25" s="1"/>
      <c r="AB25" s="1"/>
    </row>
    <row r="26" spans="2:28" ht="15.6" customHeight="1" x14ac:dyDescent="0.3">
      <c r="B26" s="79" t="str">
        <f>VLOOKUP(C26,Sheet1!$A$1:$B$93,2)</f>
        <v xml:space="preserve"> </v>
      </c>
      <c r="C26" s="219">
        <f>VLOOKUP($U$8,'Nilai Syafahi'!$A$4:$Z$43,18,FALSE)</f>
        <v>0</v>
      </c>
      <c r="D26" s="219"/>
      <c r="E26" s="219"/>
      <c r="F26" s="219"/>
      <c r="G26" s="225" t="s">
        <v>101</v>
      </c>
      <c r="H26" s="191"/>
      <c r="I26" s="191"/>
      <c r="J26" s="191"/>
      <c r="K26" s="191"/>
      <c r="L26" s="85">
        <v>54</v>
      </c>
      <c r="M26" s="77" t="str">
        <f>VLOOKUP(N26,Sheet1!$A$1:$B$93,2)</f>
        <v xml:space="preserve"> </v>
      </c>
      <c r="N26" s="114">
        <f>VLOOKUP($U$8,'Nilai Tahriri'!$A$2:$AH$41,16,FALSE)</f>
        <v>0</v>
      </c>
      <c r="O26" s="78"/>
      <c r="P26" s="191" t="s">
        <v>112</v>
      </c>
      <c r="Q26" s="191"/>
      <c r="R26" s="81">
        <v>18</v>
      </c>
      <c r="S26" s="82"/>
      <c r="T26" s="42"/>
      <c r="U26" s="1"/>
      <c r="V26" s="42"/>
      <c r="W26" s="1"/>
      <c r="X26" s="1"/>
      <c r="Y26" s="1"/>
      <c r="Z26" s="1"/>
      <c r="AA26" s="1"/>
      <c r="AB26" s="1"/>
    </row>
    <row r="27" spans="2:28" ht="15.6" customHeight="1" x14ac:dyDescent="0.3">
      <c r="B27" s="79" t="str">
        <f>VLOOKUP(C27,Sheet1!$A$1:$B$93,2)</f>
        <v xml:space="preserve"> </v>
      </c>
      <c r="C27" s="219"/>
      <c r="D27" s="219"/>
      <c r="E27" s="219"/>
      <c r="F27" s="219"/>
      <c r="G27" s="228" t="s">
        <v>180</v>
      </c>
      <c r="H27" s="229"/>
      <c r="I27" s="229"/>
      <c r="J27" s="229"/>
      <c r="K27" s="116" t="s">
        <v>264</v>
      </c>
      <c r="L27" s="86">
        <v>55</v>
      </c>
      <c r="M27" s="77" t="str">
        <f>VLOOKUP(N27,Sheet1!$A$1:$B$93,2)</f>
        <v xml:space="preserve"> </v>
      </c>
      <c r="N27" s="114"/>
      <c r="O27" s="78"/>
      <c r="P27" s="191" t="s">
        <v>113</v>
      </c>
      <c r="Q27" s="191"/>
      <c r="R27" s="81">
        <v>19</v>
      </c>
      <c r="S27" s="82"/>
      <c r="T27" s="42"/>
      <c r="U27" s="1"/>
      <c r="V27" s="42"/>
      <c r="W27" s="1"/>
      <c r="X27" s="1"/>
      <c r="Y27" s="1"/>
      <c r="Z27" s="1"/>
      <c r="AA27" s="1"/>
      <c r="AB27" s="1"/>
    </row>
    <row r="28" spans="2:28" ht="15.6" customHeight="1" x14ac:dyDescent="0.3">
      <c r="B28" s="83" t="str">
        <f>VLOOKUP(C28,Sheet1!$A$1:$B$93,2)</f>
        <v xml:space="preserve"> </v>
      </c>
      <c r="C28" s="266">
        <f>VLOOKUP($U$8,'Nilai Syafahi'!$A$4:$Z$43,19,FALSE)</f>
        <v>0</v>
      </c>
      <c r="D28" s="266"/>
      <c r="E28" s="266"/>
      <c r="F28" s="266"/>
      <c r="G28" s="225" t="s">
        <v>17</v>
      </c>
      <c r="H28" s="191"/>
      <c r="I28" s="191"/>
      <c r="J28" s="191"/>
      <c r="K28" s="191"/>
      <c r="L28" s="87">
        <v>56</v>
      </c>
      <c r="M28" s="77" t="str">
        <f>VLOOKUP(N28,Sheet1!$A$1:$B$93,2)</f>
        <v xml:space="preserve"> </v>
      </c>
      <c r="N28" s="114"/>
      <c r="O28" s="78"/>
      <c r="P28" s="191" t="s">
        <v>114</v>
      </c>
      <c r="Q28" s="191"/>
      <c r="R28" s="81">
        <v>20</v>
      </c>
      <c r="S28" s="67"/>
      <c r="T28" s="1"/>
      <c r="U28" s="1"/>
      <c r="V28" s="1"/>
      <c r="W28" s="1"/>
      <c r="X28" s="1"/>
      <c r="Y28" s="1"/>
      <c r="Z28" s="1"/>
      <c r="AA28" s="1"/>
      <c r="AB28" s="1"/>
    </row>
    <row r="29" spans="2:28" ht="15.6" customHeight="1" x14ac:dyDescent="0.3">
      <c r="B29" s="209" t="s">
        <v>138</v>
      </c>
      <c r="C29" s="210"/>
      <c r="D29" s="210"/>
      <c r="E29" s="210"/>
      <c r="F29" s="210"/>
      <c r="G29" s="210"/>
      <c r="H29" s="210"/>
      <c r="I29" s="210"/>
      <c r="J29" s="210"/>
      <c r="K29" s="210"/>
      <c r="L29" s="210"/>
      <c r="M29" s="77" t="str">
        <f>VLOOKUP(N29,Sheet1!$A$1:$B$93,2)</f>
        <v xml:space="preserve"> </v>
      </c>
      <c r="N29" s="114">
        <f>VLOOKUP($U$8,'Nilai Tahriri'!$A$2:$AH$41,17,FALSE)</f>
        <v>0</v>
      </c>
      <c r="O29" s="78"/>
      <c r="P29" s="191" t="s">
        <v>115</v>
      </c>
      <c r="Q29" s="191"/>
      <c r="R29" s="81">
        <v>21</v>
      </c>
      <c r="S29" s="67"/>
      <c r="T29" s="1"/>
      <c r="U29" s="1"/>
      <c r="V29" s="1"/>
      <c r="W29" s="1"/>
      <c r="X29" s="1"/>
      <c r="Y29" s="1"/>
      <c r="Z29" s="1"/>
      <c r="AA29" s="1"/>
      <c r="AB29" s="1"/>
    </row>
    <row r="30" spans="2:28" ht="15.6" customHeight="1" x14ac:dyDescent="0.3">
      <c r="B30" s="88"/>
      <c r="C30" s="219"/>
      <c r="D30" s="219"/>
      <c r="E30" s="219"/>
      <c r="F30" s="219"/>
      <c r="G30" s="192" t="s">
        <v>19</v>
      </c>
      <c r="H30" s="193"/>
      <c r="I30" s="193"/>
      <c r="J30" s="193"/>
      <c r="K30" s="194"/>
      <c r="L30" s="89">
        <v>57</v>
      </c>
      <c r="M30" s="77" t="str">
        <f>VLOOKUP(N30,Sheet1!$A$1:$B$93,2)</f>
        <v xml:space="preserve"> </v>
      </c>
      <c r="N30" s="114">
        <f>VLOOKUP($U$8,'Nilai Tahriri'!$A$2:$AH$41,18,FALSE)</f>
        <v>0</v>
      </c>
      <c r="O30" s="78"/>
      <c r="P30" s="191" t="s">
        <v>116</v>
      </c>
      <c r="Q30" s="191"/>
      <c r="R30" s="81">
        <v>22</v>
      </c>
      <c r="S30" s="67"/>
      <c r="T30" s="1"/>
      <c r="U30" s="1"/>
      <c r="V30" s="1"/>
      <c r="W30" s="1"/>
      <c r="X30" s="1"/>
      <c r="Y30" s="1"/>
      <c r="Z30" s="1"/>
      <c r="AA30" s="1"/>
      <c r="AB30" s="1"/>
    </row>
    <row r="31" spans="2:28" ht="15.6" customHeight="1" x14ac:dyDescent="0.3">
      <c r="B31" s="88" t="str">
        <f>VLOOKUP(C31,Sheet1!$A$1:$B$93,2)</f>
        <v xml:space="preserve"> </v>
      </c>
      <c r="C31" s="219"/>
      <c r="D31" s="219"/>
      <c r="E31" s="219"/>
      <c r="F31" s="219"/>
      <c r="G31" s="225" t="s">
        <v>20</v>
      </c>
      <c r="H31" s="191"/>
      <c r="I31" s="191"/>
      <c r="J31" s="191"/>
      <c r="K31" s="226"/>
      <c r="L31" s="85">
        <v>58</v>
      </c>
      <c r="M31" s="77" t="str">
        <f>VLOOKUP(N31,Sheet1!$A$1:$B$93,2)</f>
        <v xml:space="preserve"> </v>
      </c>
      <c r="N31" s="114">
        <f>VLOOKUP($U$8,'Nilai Tahriri'!$A$2:$AH$41,19,FALSE)</f>
        <v>0</v>
      </c>
      <c r="O31" s="78"/>
      <c r="P31" s="191" t="s">
        <v>117</v>
      </c>
      <c r="Q31" s="191"/>
      <c r="R31" s="81">
        <v>23</v>
      </c>
      <c r="S31" s="67"/>
      <c r="T31" s="1"/>
      <c r="U31" s="1"/>
      <c r="V31" s="1"/>
      <c r="W31" s="1"/>
      <c r="X31" s="1"/>
      <c r="Y31" s="1"/>
      <c r="Z31" s="1"/>
      <c r="AA31" s="1"/>
      <c r="AB31" s="1"/>
    </row>
    <row r="32" spans="2:28" ht="15.6" customHeight="1" x14ac:dyDescent="0.3">
      <c r="B32" s="90" t="str">
        <f>VLOOKUP(C32,Sheet1!$A$1:$B$93,2)</f>
        <v xml:space="preserve"> </v>
      </c>
      <c r="C32" s="227"/>
      <c r="D32" s="227"/>
      <c r="E32" s="227"/>
      <c r="F32" s="227"/>
      <c r="G32" s="225" t="s">
        <v>22</v>
      </c>
      <c r="H32" s="191"/>
      <c r="I32" s="191"/>
      <c r="J32" s="191"/>
      <c r="K32" s="226"/>
      <c r="L32" s="89">
        <v>59</v>
      </c>
      <c r="M32" s="77" t="str">
        <f>VLOOKUP(N32,Sheet1!$A$1:$B$93,2)</f>
        <v xml:space="preserve"> </v>
      </c>
      <c r="N32" s="114"/>
      <c r="O32" s="78"/>
      <c r="P32" s="191" t="s">
        <v>26</v>
      </c>
      <c r="Q32" s="191"/>
      <c r="R32" s="81">
        <v>24</v>
      </c>
      <c r="S32" s="67"/>
      <c r="T32" s="1"/>
      <c r="U32" s="1"/>
      <c r="V32" s="1"/>
      <c r="W32" s="1"/>
      <c r="X32" s="1"/>
      <c r="Y32" s="1"/>
      <c r="Z32" s="1"/>
      <c r="AA32" s="1"/>
      <c r="AB32" s="1"/>
    </row>
    <row r="33" spans="2:28" ht="15.6" customHeight="1" x14ac:dyDescent="0.3">
      <c r="B33" s="90" t="str">
        <f>VLOOKUP(C33,Sheet1!$A$1:$B$93,2)</f>
        <v xml:space="preserve"> </v>
      </c>
      <c r="C33" s="227"/>
      <c r="D33" s="227"/>
      <c r="E33" s="227"/>
      <c r="F33" s="227"/>
      <c r="G33" s="220" t="s">
        <v>23</v>
      </c>
      <c r="H33" s="221"/>
      <c r="I33" s="221"/>
      <c r="J33" s="221"/>
      <c r="K33" s="222"/>
      <c r="L33" s="85">
        <v>60</v>
      </c>
      <c r="M33" s="77" t="str">
        <f>VLOOKUP(N33,Sheet1!$A$1:$B$93,2)</f>
        <v xml:space="preserve"> </v>
      </c>
      <c r="N33" s="114">
        <f>VLOOKUP($U$8,'Nilai Tahriri'!$A$2:$AH$41,20,FALSE)</f>
        <v>0</v>
      </c>
      <c r="O33" s="78"/>
      <c r="P33" s="191" t="s">
        <v>118</v>
      </c>
      <c r="Q33" s="191"/>
      <c r="R33" s="81">
        <v>25</v>
      </c>
      <c r="S33" s="67"/>
      <c r="T33" s="1"/>
      <c r="U33" s="1"/>
      <c r="V33" s="1"/>
      <c r="W33" s="1"/>
      <c r="X33" s="1"/>
      <c r="Y33" s="1"/>
      <c r="Z33" s="1"/>
      <c r="AA33" s="1"/>
      <c r="AB33" s="1"/>
    </row>
    <row r="34" spans="2:28" ht="15.6" customHeight="1" x14ac:dyDescent="0.3">
      <c r="B34" s="280">
        <f>VLOOKUP($U$8,'Nilai Syafahi'!$A$4:$Z$43,20,FALSE)</f>
        <v>0</v>
      </c>
      <c r="C34" s="281"/>
      <c r="D34" s="281"/>
      <c r="E34" s="281"/>
      <c r="F34" s="281"/>
      <c r="G34" s="281"/>
      <c r="H34" s="281"/>
      <c r="I34" s="281"/>
      <c r="J34" s="281"/>
      <c r="K34" s="188" t="s">
        <v>25</v>
      </c>
      <c r="L34" s="189"/>
      <c r="M34" s="77" t="str">
        <f>VLOOKUP(N34,Sheet1!$A$1:$B$93,2)</f>
        <v xml:space="preserve"> </v>
      </c>
      <c r="N34" s="114">
        <f>VLOOKUP($U$8,'Nilai Tahriri'!$A$2:$AH$41,21,FALSE)</f>
        <v>0</v>
      </c>
      <c r="O34" s="78"/>
      <c r="P34" s="191" t="s">
        <v>119</v>
      </c>
      <c r="Q34" s="191"/>
      <c r="R34" s="81">
        <v>26</v>
      </c>
      <c r="S34" s="67"/>
      <c r="T34" s="1"/>
      <c r="U34" s="1"/>
      <c r="V34" s="1"/>
      <c r="W34" s="1"/>
      <c r="X34" s="1"/>
      <c r="Y34" s="1"/>
      <c r="Z34" s="1"/>
      <c r="AA34" s="1"/>
      <c r="AB34" s="1"/>
    </row>
    <row r="35" spans="2:28" ht="17.100000000000001" customHeight="1" x14ac:dyDescent="0.3">
      <c r="B35" s="277"/>
      <c r="C35" s="278"/>
      <c r="D35" s="278"/>
      <c r="E35" s="278"/>
      <c r="F35" s="278"/>
      <c r="G35" s="278"/>
      <c r="H35" s="278"/>
      <c r="I35" s="278"/>
      <c r="J35" s="278"/>
      <c r="K35" s="279"/>
      <c r="L35" s="292"/>
      <c r="M35" s="77" t="str">
        <f>VLOOKUP(N35,Sheet1!$A$1:$B$93,2)</f>
        <v xml:space="preserve"> </v>
      </c>
      <c r="N35" s="114">
        <f>VLOOKUP($U$8,'Nilai Tahriri'!$A$2:$AH$41,22,FALSE)</f>
        <v>0</v>
      </c>
      <c r="O35" s="117" t="s">
        <v>136</v>
      </c>
      <c r="P35" s="191" t="s">
        <v>120</v>
      </c>
      <c r="Q35" s="226"/>
      <c r="R35" s="74">
        <v>27</v>
      </c>
      <c r="S35" s="67"/>
      <c r="T35" s="1"/>
      <c r="U35" s="1"/>
      <c r="V35" s="1"/>
      <c r="W35" s="1"/>
      <c r="X35" s="1"/>
      <c r="Y35" s="1"/>
      <c r="Z35" s="1"/>
      <c r="AA35" s="1"/>
      <c r="AB35" s="1"/>
    </row>
    <row r="36" spans="2:28" ht="15.6" customHeight="1" x14ac:dyDescent="0.3">
      <c r="B36" s="258" t="s">
        <v>29</v>
      </c>
      <c r="C36" s="259"/>
      <c r="D36" s="259"/>
      <c r="E36" s="259"/>
      <c r="F36" s="259"/>
      <c r="G36" s="259"/>
      <c r="H36" s="259"/>
      <c r="I36" s="259"/>
      <c r="J36" s="259"/>
      <c r="K36" s="260"/>
      <c r="L36" s="293"/>
      <c r="M36" s="77" t="str">
        <f>VLOOKUP(N36,Sheet1!$A$1:$B$93,2)</f>
        <v xml:space="preserve"> </v>
      </c>
      <c r="N36" s="114">
        <f>VLOOKUP($U$8,'Nilai Tahriri'!$A$2:$AH$41,23,FALSE)</f>
        <v>0</v>
      </c>
      <c r="O36" s="117" t="s">
        <v>134</v>
      </c>
      <c r="P36" s="191" t="s">
        <v>121</v>
      </c>
      <c r="Q36" s="226"/>
      <c r="R36" s="81">
        <v>28</v>
      </c>
      <c r="S36" s="67"/>
      <c r="T36" s="1"/>
      <c r="U36" s="1"/>
      <c r="V36" s="1"/>
      <c r="W36" s="1"/>
      <c r="X36" s="1"/>
      <c r="Y36" s="1"/>
      <c r="Z36" s="1"/>
      <c r="AA36" s="1"/>
      <c r="AB36" s="1"/>
    </row>
    <row r="37" spans="2:28" ht="15.6" customHeight="1" x14ac:dyDescent="0.3">
      <c r="B37" s="235" t="s">
        <v>30</v>
      </c>
      <c r="C37" s="236"/>
      <c r="D37" s="236" t="s">
        <v>31</v>
      </c>
      <c r="E37" s="236"/>
      <c r="F37" s="236"/>
      <c r="G37" s="236"/>
      <c r="H37" s="236"/>
      <c r="I37" s="236"/>
      <c r="J37" s="236"/>
      <c r="K37" s="91" t="s">
        <v>32</v>
      </c>
      <c r="L37" s="293"/>
      <c r="M37" s="77" t="str">
        <f>VLOOKUP(N37,Sheet1!$A$1:$B$93,2)</f>
        <v xml:space="preserve"> </v>
      </c>
      <c r="N37" s="114">
        <f>VLOOKUP($U$8,'Nilai Tahriri'!$A$2:$AH$41,24,FALSE)</f>
        <v>0</v>
      </c>
      <c r="O37" s="117" t="s">
        <v>135</v>
      </c>
      <c r="P37" s="191" t="s">
        <v>122</v>
      </c>
      <c r="Q37" s="226"/>
      <c r="R37" s="81">
        <v>29</v>
      </c>
      <c r="S37" s="67"/>
      <c r="T37" s="1"/>
      <c r="U37" s="1"/>
      <c r="V37" s="1"/>
      <c r="W37" s="1"/>
      <c r="X37" s="1"/>
      <c r="Y37" s="1"/>
      <c r="Z37" s="1"/>
      <c r="AA37" s="1"/>
      <c r="AB37" s="1"/>
    </row>
    <row r="38" spans="2:28" ht="15.6" customHeight="1" x14ac:dyDescent="0.3">
      <c r="B38" s="271">
        <f>VLOOKUP($U$8,Akhlak!$A$4:$J$43,6,FALSE)</f>
        <v>0</v>
      </c>
      <c r="C38" s="272"/>
      <c r="D38" s="272">
        <f>VLOOKUP($U$8,Akhlak!$A$4:$J$43,5,FALSE)</f>
        <v>0</v>
      </c>
      <c r="E38" s="272"/>
      <c r="F38" s="272"/>
      <c r="G38" s="272"/>
      <c r="H38" s="272"/>
      <c r="I38" s="272"/>
      <c r="J38" s="272"/>
      <c r="K38" s="92">
        <f>VLOOKUP($U$8,Akhlak!$A$4:$J$43,4,FALSE)</f>
        <v>0</v>
      </c>
      <c r="L38" s="293"/>
      <c r="M38" s="77" t="str">
        <f>VLOOKUP(N38,Sheet1!$A$1:$B$93,2)</f>
        <v xml:space="preserve"> </v>
      </c>
      <c r="N38" s="114">
        <f>VLOOKUP($U$8,'Nilai Tahriri'!$A$2:$AH$41,25,FALSE)</f>
        <v>0</v>
      </c>
      <c r="O38" s="117" t="s">
        <v>34</v>
      </c>
      <c r="P38" s="191" t="s">
        <v>123</v>
      </c>
      <c r="Q38" s="226"/>
      <c r="R38" s="81">
        <v>30</v>
      </c>
      <c r="S38" s="67"/>
      <c r="T38" s="1"/>
      <c r="U38" s="1"/>
      <c r="V38" s="1"/>
      <c r="W38" s="1"/>
      <c r="X38" s="1"/>
      <c r="Y38" s="1"/>
      <c r="Z38" s="1"/>
      <c r="AA38" s="1"/>
      <c r="AB38" s="1"/>
    </row>
    <row r="39" spans="2:28" ht="15.6" customHeight="1" x14ac:dyDescent="0.3">
      <c r="B39" s="232" t="s">
        <v>33</v>
      </c>
      <c r="C39" s="233"/>
      <c r="D39" s="233"/>
      <c r="E39" s="233"/>
      <c r="F39" s="233"/>
      <c r="G39" s="233"/>
      <c r="H39" s="233"/>
      <c r="I39" s="233"/>
      <c r="J39" s="233"/>
      <c r="K39" s="234"/>
      <c r="L39" s="293"/>
      <c r="M39" s="77" t="str">
        <f>VLOOKUP(N39,Sheet1!$A$1:$B$93,2)</f>
        <v xml:space="preserve"> </v>
      </c>
      <c r="N39" s="114">
        <f>VLOOKUP($U$8,'Nilai Tahriri'!$A$2:$AH$41,26,FALSE)</f>
        <v>0</v>
      </c>
      <c r="O39" s="117" t="s">
        <v>38</v>
      </c>
      <c r="P39" s="191" t="s">
        <v>124</v>
      </c>
      <c r="Q39" s="226"/>
      <c r="R39" s="81">
        <v>31</v>
      </c>
      <c r="S39" s="67"/>
      <c r="T39" s="1"/>
      <c r="U39" s="1"/>
      <c r="V39" s="1"/>
      <c r="W39" s="1"/>
      <c r="X39" s="1"/>
      <c r="Y39" s="1"/>
      <c r="Z39" s="1"/>
      <c r="AA39" s="1"/>
      <c r="AB39" s="1"/>
    </row>
    <row r="40" spans="2:28" ht="15.6" customHeight="1" x14ac:dyDescent="0.3">
      <c r="B40" s="273" t="s">
        <v>35</v>
      </c>
      <c r="C40" s="274"/>
      <c r="D40" s="274" t="s">
        <v>36</v>
      </c>
      <c r="E40" s="274"/>
      <c r="F40" s="274"/>
      <c r="G40" s="274"/>
      <c r="H40" s="274"/>
      <c r="I40" s="274"/>
      <c r="J40" s="274"/>
      <c r="K40" s="91" t="s">
        <v>37</v>
      </c>
      <c r="L40" s="293"/>
      <c r="M40" s="77" t="str">
        <f>VLOOKUP(N40,Sheet1!$A$1:$B$93,2)</f>
        <v xml:space="preserve"> </v>
      </c>
      <c r="N40" s="114">
        <f>VLOOKUP($U$8,'Nilai Tahriri'!$A$2:$AH$41,27,FALSE)</f>
        <v>0</v>
      </c>
      <c r="O40" s="117" t="s">
        <v>41</v>
      </c>
      <c r="P40" s="191" t="s">
        <v>125</v>
      </c>
      <c r="Q40" s="226"/>
      <c r="R40" s="81">
        <v>32</v>
      </c>
      <c r="S40" s="67"/>
      <c r="T40" s="1"/>
      <c r="U40" s="1"/>
      <c r="V40" s="1"/>
      <c r="W40" s="1"/>
      <c r="X40" s="1"/>
      <c r="Y40" s="1"/>
      <c r="Z40" s="1"/>
      <c r="AA40" s="1"/>
      <c r="AB40" s="1"/>
    </row>
    <row r="41" spans="2:28" ht="15.6" customHeight="1" x14ac:dyDescent="0.3">
      <c r="B41" s="285">
        <f>VLOOKUP($U$8,Akhlak!$A$4:$J$43,9,FALSE)</f>
        <v>0</v>
      </c>
      <c r="C41" s="250"/>
      <c r="D41" s="250">
        <f>VLOOKUP($U$8,Akhlak!$A$4:$J$43,8,FALSE)</f>
        <v>0</v>
      </c>
      <c r="E41" s="250"/>
      <c r="F41" s="250"/>
      <c r="G41" s="250"/>
      <c r="H41" s="250"/>
      <c r="I41" s="250"/>
      <c r="J41" s="250"/>
      <c r="K41" s="92">
        <f>VLOOKUP($U$8,Akhlak!$A$4:$J$43,7,FALSE)</f>
        <v>0</v>
      </c>
      <c r="L41" s="293"/>
      <c r="M41" s="77" t="str">
        <f>VLOOKUP(N41,Sheet1!$A$1:$B$93,2)</f>
        <v xml:space="preserve"> </v>
      </c>
      <c r="N41" s="114">
        <f>VLOOKUP($U$8,'Nilai Tahriri'!$A$2:$AH$41,28,FALSE)</f>
        <v>0</v>
      </c>
      <c r="O41" s="117" t="s">
        <v>42</v>
      </c>
      <c r="P41" s="191" t="s">
        <v>126</v>
      </c>
      <c r="Q41" s="226"/>
      <c r="R41" s="81">
        <v>33</v>
      </c>
      <c r="S41" s="67"/>
      <c r="T41" s="1"/>
      <c r="U41" s="43"/>
      <c r="V41" s="1"/>
      <c r="W41" s="1"/>
      <c r="X41" s="1"/>
      <c r="Y41" s="1"/>
      <c r="Z41" s="1"/>
      <c r="AA41" s="1"/>
      <c r="AB41" s="1"/>
    </row>
    <row r="42" spans="2:28" ht="15.6" customHeight="1" x14ac:dyDescent="0.3">
      <c r="B42" s="283" t="s">
        <v>39</v>
      </c>
      <c r="C42" s="284"/>
      <c r="D42" s="251" t="s">
        <v>40</v>
      </c>
      <c r="E42" s="251"/>
      <c r="F42" s="251"/>
      <c r="G42" s="251"/>
      <c r="H42" s="251"/>
      <c r="I42" s="251"/>
      <c r="J42" s="251"/>
      <c r="K42" s="252"/>
      <c r="L42" s="294"/>
      <c r="M42" s="77" t="str">
        <f>VLOOKUP(N42,Sheet1!$A$1:$B$93,2)</f>
        <v xml:space="preserve"> </v>
      </c>
      <c r="N42" s="114">
        <f>VLOOKUP($U$8,'Nilai Tahriri'!$A$2:$AH$41,29,FALSE)</f>
        <v>0</v>
      </c>
      <c r="O42" s="117" t="s">
        <v>44</v>
      </c>
      <c r="P42" s="191" t="s">
        <v>127</v>
      </c>
      <c r="Q42" s="226"/>
      <c r="R42" s="81">
        <v>34</v>
      </c>
      <c r="S42" s="67"/>
      <c r="T42" s="1"/>
      <c r="U42" s="1"/>
      <c r="V42" s="1"/>
      <c r="W42" s="1"/>
      <c r="X42" s="1"/>
      <c r="Y42" s="1"/>
      <c r="Z42" s="1"/>
      <c r="AA42" s="1"/>
      <c r="AB42" s="1"/>
    </row>
    <row r="43" spans="2:28" ht="15.6" customHeight="1" x14ac:dyDescent="0.3">
      <c r="B43" s="238">
        <f ca="1">VLOOKUP($U$8,'Nilai Syafahi'!$A$4:$Z$43,25,FALSE)</f>
        <v>1</v>
      </c>
      <c r="C43" s="239"/>
      <c r="D43" s="242" t="e">
        <f>VLOOKUP($U$8,'Nilai Syafahi'!$A$4:$Z$43,24,FALSE)</f>
        <v>#DIV/0!</v>
      </c>
      <c r="E43" s="243"/>
      <c r="F43" s="243"/>
      <c r="G43" s="243"/>
      <c r="H43" s="243"/>
      <c r="I43" s="243"/>
      <c r="J43" s="244"/>
      <c r="K43" s="248">
        <f>VLOOKUP($U$8,'Nilai Syafahi'!$A$4:$Z$43,23,FALSE)</f>
        <v>0</v>
      </c>
      <c r="L43" s="293"/>
      <c r="M43" s="77" t="str">
        <f>VLOOKUP(N43,Sheet1!$A$1:$B$93,2)</f>
        <v xml:space="preserve"> </v>
      </c>
      <c r="N43" s="114">
        <f>VLOOKUP($U$8,'Nilai Tahriri'!$A$2:$AH$41,30,FALSE)</f>
        <v>0</v>
      </c>
      <c r="O43" s="117" t="s">
        <v>45</v>
      </c>
      <c r="P43" s="191" t="s">
        <v>128</v>
      </c>
      <c r="Q43" s="226"/>
      <c r="R43" s="81">
        <v>35</v>
      </c>
      <c r="S43" s="67"/>
      <c r="T43" s="1"/>
      <c r="U43" s="1"/>
      <c r="V43" s="1"/>
      <c r="W43" s="1"/>
      <c r="X43" s="1"/>
      <c r="Y43" s="1"/>
      <c r="Z43" s="1"/>
      <c r="AA43" s="1"/>
      <c r="AB43" s="1"/>
    </row>
    <row r="44" spans="2:28" ht="15.6" customHeight="1" x14ac:dyDescent="0.3">
      <c r="B44" s="240"/>
      <c r="C44" s="241"/>
      <c r="D44" s="245"/>
      <c r="E44" s="246"/>
      <c r="F44" s="246"/>
      <c r="G44" s="246"/>
      <c r="H44" s="246"/>
      <c r="I44" s="246"/>
      <c r="J44" s="247"/>
      <c r="K44" s="249"/>
      <c r="L44" s="293"/>
      <c r="M44" s="77" t="str">
        <f>VLOOKUP(N44,Sheet1!$A$1:$B$93,2)</f>
        <v xml:space="preserve"> </v>
      </c>
      <c r="N44" s="114">
        <f>VLOOKUP($U$8,'Nilai Tahriri'!$A$2:$AH$41,31,FALSE)</f>
        <v>0</v>
      </c>
      <c r="O44" s="117" t="s">
        <v>132</v>
      </c>
      <c r="P44" s="191" t="s">
        <v>129</v>
      </c>
      <c r="Q44" s="226"/>
      <c r="R44" s="81">
        <v>36</v>
      </c>
      <c r="S44" s="67"/>
      <c r="T44" s="1"/>
      <c r="U44" s="1"/>
      <c r="V44" s="1"/>
      <c r="W44" s="1"/>
      <c r="X44" s="1"/>
      <c r="Y44" s="1"/>
      <c r="Z44" s="1"/>
      <c r="AA44" s="1"/>
      <c r="AB44" s="1"/>
    </row>
    <row r="45" spans="2:28" ht="15.6" customHeight="1" x14ac:dyDescent="0.3">
      <c r="B45" s="290" t="s">
        <v>43</v>
      </c>
      <c r="C45" s="291"/>
      <c r="D45" s="291"/>
      <c r="E45" s="291"/>
      <c r="F45" s="291"/>
      <c r="G45" s="291"/>
      <c r="H45" s="291"/>
      <c r="I45" s="291"/>
      <c r="J45" s="291"/>
      <c r="K45" s="291"/>
      <c r="L45" s="293"/>
      <c r="M45" s="77" t="str">
        <f>VLOOKUP(N45,Sheet1!$A$1:$B$93,2)</f>
        <v xml:space="preserve"> </v>
      </c>
      <c r="N45" s="114">
        <f>VLOOKUP($U$8,'Nilai Tahriri'!$A$2:$AH$41,32,FALSE)</f>
        <v>0</v>
      </c>
      <c r="O45" s="117" t="s">
        <v>89</v>
      </c>
      <c r="P45" s="191" t="s">
        <v>130</v>
      </c>
      <c r="Q45" s="226"/>
      <c r="R45" s="81">
        <v>37</v>
      </c>
      <c r="S45" s="67"/>
      <c r="T45" s="1"/>
      <c r="U45" s="1"/>
      <c r="V45" s="256"/>
      <c r="W45" s="256"/>
      <c r="X45" s="256"/>
      <c r="Y45" s="1"/>
      <c r="Z45" s="1"/>
      <c r="AA45" s="1"/>
      <c r="AB45" s="1"/>
    </row>
    <row r="46" spans="2:28" ht="15.6" customHeight="1" x14ac:dyDescent="0.3">
      <c r="B46" s="261" t="str">
        <f>VLOOKUP($U$8,Akhlak!$A$4:$J$43,10,FALSE)</f>
        <v xml:space="preserve"> </v>
      </c>
      <c r="C46" s="262"/>
      <c r="D46" s="262"/>
      <c r="E46" s="262"/>
      <c r="F46" s="262"/>
      <c r="G46" s="262"/>
      <c r="H46" s="262"/>
      <c r="I46" s="262"/>
      <c r="J46" s="262"/>
      <c r="K46" s="263"/>
      <c r="L46" s="293"/>
      <c r="M46" s="77" t="str">
        <f>VLOOKUP(N46,Sheet1!$A$1:$B$93,2)</f>
        <v xml:space="preserve"> </v>
      </c>
      <c r="N46" s="114"/>
      <c r="O46" s="117" t="s">
        <v>46</v>
      </c>
      <c r="P46" s="191" t="s">
        <v>131</v>
      </c>
      <c r="Q46" s="226"/>
      <c r="R46" s="81">
        <v>38</v>
      </c>
      <c r="S46" s="67"/>
      <c r="T46" s="1"/>
      <c r="U46" s="1"/>
      <c r="V46" s="1"/>
      <c r="W46" s="1"/>
      <c r="X46" s="1"/>
      <c r="Y46" s="1"/>
      <c r="Z46" s="1"/>
      <c r="AA46" s="1"/>
      <c r="AB46" s="1"/>
    </row>
    <row r="47" spans="2:28" ht="15.6" customHeight="1" x14ac:dyDescent="0.3">
      <c r="B47" s="264"/>
      <c r="C47" s="202"/>
      <c r="D47" s="202"/>
      <c r="E47" s="202"/>
      <c r="F47" s="202"/>
      <c r="G47" s="202"/>
      <c r="H47" s="202"/>
      <c r="I47" s="202"/>
      <c r="J47" s="202"/>
      <c r="K47" s="265"/>
      <c r="L47" s="293"/>
      <c r="M47" s="94" t="str">
        <f>VLOOKUP(N47,Sheet1!$A$1:$B$93,2)</f>
        <v xml:space="preserve"> </v>
      </c>
      <c r="N47" s="95">
        <f>VLOOKUP($U$8,'Nilai Tahriri'!$A$2:$AH$41,33,FALSE)</f>
        <v>0</v>
      </c>
      <c r="O47" s="117" t="s">
        <v>133</v>
      </c>
      <c r="P47" s="191" t="s">
        <v>51</v>
      </c>
      <c r="Q47" s="226"/>
      <c r="R47" s="96">
        <v>39</v>
      </c>
      <c r="S47" s="67"/>
      <c r="T47" s="1"/>
      <c r="U47" s="1"/>
      <c r="V47" s="1"/>
      <c r="W47" s="1"/>
      <c r="X47" s="1"/>
      <c r="Y47" s="1"/>
      <c r="Z47" s="1"/>
      <c r="AA47" s="1"/>
      <c r="AB47" s="1"/>
    </row>
    <row r="48" spans="2:28" ht="18.45" customHeight="1" x14ac:dyDescent="0.3">
      <c r="B48" s="223" t="e">
        <f>VLOOKUP($U$8,'Nilai Syafahi'!$A$4:$Z$43,26,FALSE)</f>
        <v>#DIV/0!</v>
      </c>
      <c r="C48" s="224"/>
      <c r="D48" s="224"/>
      <c r="E48" s="224"/>
      <c r="F48" s="224"/>
      <c r="G48" s="224"/>
      <c r="H48" s="224"/>
      <c r="I48" s="224"/>
      <c r="J48" s="224"/>
      <c r="K48" s="97" t="s">
        <v>181</v>
      </c>
      <c r="L48" s="295"/>
      <c r="M48" s="254">
        <f>VLOOKUP($U$8,'Nilai Tahriri'!$A$2:$AH$41,34,FALSE)</f>
        <v>0</v>
      </c>
      <c r="N48" s="255" t="e">
        <f>VLOOKUP($U$8,'Nilai Tahriri'!$A$2:$AH$41,41,FALSE)</f>
        <v>#REF!</v>
      </c>
      <c r="O48" s="255" t="e">
        <f>VLOOKUP($U$8,'Nilai Tahriri'!$A$2:$AH$41,41,FALSE)</f>
        <v>#REF!</v>
      </c>
      <c r="P48" s="267" t="s">
        <v>25</v>
      </c>
      <c r="Q48" s="267"/>
      <c r="R48" s="268"/>
      <c r="S48" s="67"/>
      <c r="T48" s="1"/>
      <c r="U48" s="1"/>
      <c r="V48" s="1"/>
      <c r="W48" s="1"/>
      <c r="X48" s="1"/>
      <c r="Y48" s="1"/>
      <c r="Z48" s="257"/>
      <c r="AA48" s="257"/>
      <c r="AB48" s="257"/>
    </row>
    <row r="49" spans="2:28" ht="8.25" customHeight="1" x14ac:dyDescent="0.3"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9"/>
      <c r="M49" s="78"/>
      <c r="N49" s="100"/>
      <c r="O49" s="101"/>
      <c r="P49" s="93"/>
      <c r="Q49" s="93"/>
      <c r="R49" s="93"/>
      <c r="S49" s="67"/>
      <c r="T49" s="1"/>
      <c r="U49" s="1"/>
      <c r="V49" s="1"/>
      <c r="W49" s="1"/>
      <c r="X49" s="1"/>
      <c r="Y49" s="1"/>
      <c r="Z49" s="1"/>
      <c r="AA49" s="1"/>
      <c r="AB49" s="1"/>
    </row>
    <row r="50" spans="2:28" ht="18.3" customHeight="1" x14ac:dyDescent="0.3">
      <c r="B50" s="102"/>
      <c r="C50" s="190"/>
      <c r="D50" s="190"/>
      <c r="E50" s="190"/>
      <c r="F50" s="190"/>
      <c r="G50" s="190"/>
      <c r="H50" s="190"/>
      <c r="I50" s="190"/>
      <c r="J50" s="190"/>
      <c r="K50" s="190"/>
      <c r="L50" s="103"/>
      <c r="M50" s="237" t="str">
        <f>Biodata!$C$13</f>
        <v>١٩ من محرم سنة ١٤٤٨ ه</v>
      </c>
      <c r="N50" s="237"/>
      <c r="O50" s="237"/>
      <c r="P50" s="237"/>
      <c r="Q50" s="187" t="s">
        <v>47</v>
      </c>
      <c r="R50" s="187"/>
      <c r="S50" s="67"/>
      <c r="T50" s="1"/>
      <c r="U50" s="1"/>
      <c r="V50" s="1"/>
      <c r="W50" s="1"/>
      <c r="X50" s="1"/>
      <c r="Y50" s="1"/>
      <c r="Z50" s="1"/>
      <c r="AA50" s="1"/>
      <c r="AB50" s="1"/>
    </row>
    <row r="51" spans="2:28" ht="18.3" customHeight="1" x14ac:dyDescent="0.3">
      <c r="B51" s="102"/>
      <c r="C51" s="190"/>
      <c r="D51" s="190"/>
      <c r="E51" s="190"/>
      <c r="F51" s="190"/>
      <c r="G51" s="190"/>
      <c r="H51" s="190"/>
      <c r="I51" s="190"/>
      <c r="J51" s="190"/>
      <c r="K51" s="190"/>
      <c r="L51" s="103"/>
      <c r="M51" s="237" t="str">
        <f>Biodata!$C$14</f>
        <v>٤٠ من يوليو سنة ٢٠٢٦ م</v>
      </c>
      <c r="N51" s="237"/>
      <c r="O51" s="237"/>
      <c r="P51" s="237"/>
      <c r="Q51" s="187"/>
      <c r="R51" s="187"/>
      <c r="S51" s="67"/>
      <c r="T51" s="1"/>
      <c r="U51" s="1"/>
      <c r="V51" s="1"/>
      <c r="W51" s="1"/>
      <c r="X51" s="1"/>
      <c r="Y51" s="1"/>
      <c r="Z51" s="1"/>
      <c r="AA51" s="1"/>
      <c r="AB51" s="1"/>
    </row>
    <row r="52" spans="2:28" ht="18.3" customHeight="1" x14ac:dyDescent="0.3">
      <c r="B52" s="102"/>
      <c r="C52" s="104"/>
      <c r="D52" s="104"/>
      <c r="E52" s="104"/>
      <c r="F52" s="104"/>
      <c r="G52" s="104"/>
      <c r="H52" s="104"/>
      <c r="I52" s="104"/>
      <c r="J52" s="104"/>
      <c r="K52" s="104"/>
      <c r="L52" s="105"/>
      <c r="M52" s="104"/>
      <c r="N52" s="106"/>
      <c r="O52" s="104"/>
      <c r="P52" s="104"/>
      <c r="Q52" s="104" t="s">
        <v>48</v>
      </c>
      <c r="R52" s="104"/>
      <c r="S52" s="67"/>
      <c r="T52" s="1"/>
      <c r="U52" s="1"/>
      <c r="V52" s="1"/>
      <c r="W52" s="1"/>
      <c r="X52" s="1"/>
      <c r="Y52" s="1"/>
      <c r="Z52" s="1"/>
      <c r="AA52" s="1"/>
      <c r="AB52" s="1"/>
    </row>
    <row r="53" spans="2:28" ht="18.3" customHeight="1" x14ac:dyDescent="0.3">
      <c r="B53" s="231" t="s">
        <v>49</v>
      </c>
      <c r="C53" s="231"/>
      <c r="D53" s="231"/>
      <c r="E53" s="231"/>
      <c r="F53" s="231"/>
      <c r="G53" s="231"/>
      <c r="H53" s="231"/>
      <c r="I53" s="231"/>
      <c r="J53" s="231"/>
      <c r="K53" s="231"/>
      <c r="L53" s="103"/>
      <c r="M53" s="102"/>
      <c r="N53" s="108"/>
      <c r="O53" s="253" t="s">
        <v>50</v>
      </c>
      <c r="P53" s="253"/>
      <c r="Q53" s="253"/>
      <c r="R53" s="102"/>
      <c r="S53" s="67"/>
      <c r="T53" s="1"/>
      <c r="U53" s="1"/>
      <c r="V53" s="1"/>
      <c r="W53" s="1"/>
      <c r="X53" s="1"/>
      <c r="Y53" s="1"/>
      <c r="Z53" s="1"/>
      <c r="AA53" s="1"/>
      <c r="AB53" s="1"/>
    </row>
    <row r="54" spans="2:28" ht="18.3" customHeight="1" x14ac:dyDescent="0.3">
      <c r="B54" s="107"/>
      <c r="C54" s="107"/>
      <c r="D54" s="107"/>
      <c r="E54" s="107"/>
      <c r="F54" s="107"/>
      <c r="G54" s="107"/>
      <c r="H54" s="107"/>
      <c r="I54" s="107"/>
      <c r="J54" s="107"/>
      <c r="K54" s="230" t="s">
        <v>158</v>
      </c>
      <c r="L54" s="230"/>
      <c r="M54" s="230"/>
      <c r="N54" s="230"/>
      <c r="O54" s="230"/>
      <c r="P54" s="103"/>
      <c r="Q54" s="103"/>
      <c r="R54" s="102"/>
      <c r="S54" s="67"/>
      <c r="T54" s="1"/>
      <c r="U54" s="1"/>
      <c r="V54" s="1"/>
      <c r="W54" s="1"/>
      <c r="X54" s="1"/>
      <c r="Y54" s="1"/>
      <c r="Z54" s="1"/>
      <c r="AA54" s="1"/>
      <c r="AB54" s="1"/>
    </row>
    <row r="55" spans="2:28" ht="18.3" customHeight="1" x14ac:dyDescent="0.3"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O55" s="103"/>
      <c r="P55" s="103"/>
      <c r="Q55" s="103"/>
      <c r="R55" s="102"/>
      <c r="S55" s="67"/>
      <c r="T55" s="1"/>
      <c r="U55" s="1"/>
      <c r="V55" s="1"/>
      <c r="W55" s="1"/>
      <c r="X55" s="1"/>
      <c r="Y55" s="1"/>
      <c r="Z55" s="1"/>
      <c r="AA55" s="1"/>
      <c r="AB55" s="1"/>
    </row>
    <row r="56" spans="2:28" ht="18.3" customHeight="1" x14ac:dyDescent="0.3"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3"/>
      <c r="M56" s="102"/>
      <c r="N56" s="108"/>
      <c r="O56" s="218">
        <f>Biodata!$C$19</f>
        <v>0</v>
      </c>
      <c r="P56" s="218"/>
      <c r="Q56" s="218"/>
      <c r="R56" s="102"/>
      <c r="S56" s="67"/>
      <c r="T56" s="1"/>
      <c r="U56" s="1"/>
      <c r="V56" s="1"/>
      <c r="W56" s="1"/>
      <c r="X56" s="1"/>
      <c r="Y56" s="1"/>
      <c r="Z56" s="1"/>
      <c r="AA56" s="1"/>
      <c r="AB56" s="1"/>
    </row>
    <row r="57" spans="2:28" ht="18.3" customHeight="1" x14ac:dyDescent="0.3"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3"/>
      <c r="M57" s="102"/>
      <c r="N57" s="108"/>
      <c r="O57" s="110"/>
      <c r="P57" s="110"/>
      <c r="Q57" s="110"/>
      <c r="R57" s="102"/>
      <c r="S57" s="67"/>
      <c r="T57" s="1"/>
      <c r="U57" s="1"/>
      <c r="V57" s="1"/>
      <c r="W57" s="1"/>
      <c r="X57" s="1"/>
      <c r="Y57" s="1"/>
      <c r="Z57" s="1"/>
      <c r="AA57" s="1"/>
      <c r="AB57" s="1"/>
    </row>
    <row r="58" spans="2:28" ht="18.3" customHeight="1" x14ac:dyDescent="0.3">
      <c r="B58" s="102"/>
      <c r="C58" s="111"/>
      <c r="D58" s="111"/>
      <c r="E58" s="111"/>
      <c r="F58" s="111"/>
      <c r="G58" s="111"/>
      <c r="H58" s="111"/>
      <c r="I58" s="111"/>
      <c r="J58" s="111"/>
      <c r="K58" s="282" t="str">
        <f>Biodata!$C$16</f>
        <v>كياهى الحاج شهاب المعي الماجستير</v>
      </c>
      <c r="L58" s="282"/>
      <c r="M58" s="282"/>
      <c r="N58" s="282"/>
      <c r="O58" s="282"/>
      <c r="P58" s="111"/>
      <c r="Q58" s="111"/>
      <c r="R58" s="111"/>
      <c r="S58" s="67"/>
      <c r="T58" s="1"/>
      <c r="U58" s="1"/>
      <c r="V58" s="1"/>
      <c r="W58" s="1"/>
      <c r="X58" s="1"/>
      <c r="Y58" s="1"/>
      <c r="Z58" s="1"/>
      <c r="AA58" s="1"/>
      <c r="AB58" s="1"/>
    </row>
    <row r="59" spans="2:28" ht="18.3" hidden="1" customHeight="1" x14ac:dyDescent="0.3">
      <c r="B59" s="44"/>
      <c r="C59" s="44"/>
      <c r="D59" s="44"/>
      <c r="E59" s="44"/>
      <c r="F59" s="44"/>
      <c r="G59" s="44"/>
      <c r="H59" s="44"/>
      <c r="I59" s="44"/>
      <c r="J59" s="44"/>
      <c r="L59" s="44"/>
      <c r="M59" s="44"/>
      <c r="N59" s="44"/>
      <c r="O59" s="44"/>
      <c r="P59" s="44"/>
      <c r="Q59" s="44"/>
      <c r="R59" s="44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6" hidden="1" x14ac:dyDescent="0.3"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6"/>
      <c r="M60" s="45"/>
      <c r="N60" s="47"/>
      <c r="O60" s="45"/>
      <c r="P60" s="45"/>
      <c r="Q60" s="45"/>
      <c r="R60" s="45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">
      <c r="B61" s="1"/>
      <c r="C61" s="1"/>
      <c r="D61" s="1"/>
      <c r="E61" s="1"/>
      <c r="F61" s="1"/>
      <c r="G61" s="1"/>
      <c r="H61" s="1"/>
      <c r="I61" s="1"/>
      <c r="J61" s="1"/>
      <c r="K61" s="1"/>
      <c r="L61" s="48"/>
      <c r="M61" s="1"/>
      <c r="N61" s="49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V3TcXlAAmXLjRjB4F0in6wEATV6UVwaTND10v0SRyMlmrjuYiEF04yoSwqJW9X+j1MnBB/epbUM8qAmyoBGCpA==" saltValue="Cx8BCwnBhRJnNFlAFDxFGw==" spinCount="100000" sheet="1" selectLockedCells="1"/>
  <mergeCells count="146">
    <mergeCell ref="K58:O58"/>
    <mergeCell ref="C20:F20"/>
    <mergeCell ref="B42:C42"/>
    <mergeCell ref="B41:C41"/>
    <mergeCell ref="V10:V11"/>
    <mergeCell ref="C23:F23"/>
    <mergeCell ref="P36:Q36"/>
    <mergeCell ref="P16:Q16"/>
    <mergeCell ref="G17:K17"/>
    <mergeCell ref="G23:K23"/>
    <mergeCell ref="P27:Q27"/>
    <mergeCell ref="C31:F31"/>
    <mergeCell ref="H50:K50"/>
    <mergeCell ref="P41:Q41"/>
    <mergeCell ref="B45:K45"/>
    <mergeCell ref="M51:P51"/>
    <mergeCell ref="D38:J38"/>
    <mergeCell ref="L35:L48"/>
    <mergeCell ref="C50:E50"/>
    <mergeCell ref="P35:Q35"/>
    <mergeCell ref="P34:Q34"/>
    <mergeCell ref="P33:Q33"/>
    <mergeCell ref="V12:V13"/>
    <mergeCell ref="P32:Q32"/>
    <mergeCell ref="U10:U11"/>
    <mergeCell ref="B35:K35"/>
    <mergeCell ref="U12:U13"/>
    <mergeCell ref="P37:Q37"/>
    <mergeCell ref="P30:Q30"/>
    <mergeCell ref="B34:J34"/>
    <mergeCell ref="G24:K24"/>
    <mergeCell ref="P23:Q23"/>
    <mergeCell ref="P22:Q22"/>
    <mergeCell ref="C17:F17"/>
    <mergeCell ref="P21:Q21"/>
    <mergeCell ref="P18:Q18"/>
    <mergeCell ref="P31:Q31"/>
    <mergeCell ref="P29:Q29"/>
    <mergeCell ref="D37:J37"/>
    <mergeCell ref="C26:F26"/>
    <mergeCell ref="P19:Q19"/>
    <mergeCell ref="V45:X45"/>
    <mergeCell ref="Z48:AB48"/>
    <mergeCell ref="C25:F25"/>
    <mergeCell ref="G21:K21"/>
    <mergeCell ref="C24:F24"/>
    <mergeCell ref="G20:K20"/>
    <mergeCell ref="P15:Q15"/>
    <mergeCell ref="B36:K36"/>
    <mergeCell ref="B46:K47"/>
    <mergeCell ref="C28:F28"/>
    <mergeCell ref="P46:Q46"/>
    <mergeCell ref="P48:R48"/>
    <mergeCell ref="B22:L22"/>
    <mergeCell ref="G19:K19"/>
    <mergeCell ref="P39:Q39"/>
    <mergeCell ref="P38:Q38"/>
    <mergeCell ref="P40:Q40"/>
    <mergeCell ref="B38:C38"/>
    <mergeCell ref="B40:C40"/>
    <mergeCell ref="D40:J40"/>
    <mergeCell ref="G26:K26"/>
    <mergeCell ref="C30:F30"/>
    <mergeCell ref="B53:K53"/>
    <mergeCell ref="B39:K39"/>
    <mergeCell ref="F51:G51"/>
    <mergeCell ref="P44:Q44"/>
    <mergeCell ref="B37:C37"/>
    <mergeCell ref="M50:P50"/>
    <mergeCell ref="B43:C44"/>
    <mergeCell ref="P42:Q42"/>
    <mergeCell ref="P45:Q45"/>
    <mergeCell ref="D43:J44"/>
    <mergeCell ref="K43:K44"/>
    <mergeCell ref="D41:J41"/>
    <mergeCell ref="H51:K51"/>
    <mergeCell ref="D42:K42"/>
    <mergeCell ref="F50:G50"/>
    <mergeCell ref="P43:Q43"/>
    <mergeCell ref="P47:Q47"/>
    <mergeCell ref="O53:Q53"/>
    <mergeCell ref="M48:O48"/>
    <mergeCell ref="M6:Q6"/>
    <mergeCell ref="P12:Q12"/>
    <mergeCell ref="O56:Q56"/>
    <mergeCell ref="P25:Q25"/>
    <mergeCell ref="C12:F12"/>
    <mergeCell ref="G11:J11"/>
    <mergeCell ref="P24:Q24"/>
    <mergeCell ref="P28:Q28"/>
    <mergeCell ref="G14:J14"/>
    <mergeCell ref="C27:F27"/>
    <mergeCell ref="G30:K30"/>
    <mergeCell ref="G33:K33"/>
    <mergeCell ref="C21:F21"/>
    <mergeCell ref="B48:J48"/>
    <mergeCell ref="C14:F14"/>
    <mergeCell ref="G32:K32"/>
    <mergeCell ref="C33:F33"/>
    <mergeCell ref="G25:K25"/>
    <mergeCell ref="G28:K28"/>
    <mergeCell ref="G27:J27"/>
    <mergeCell ref="B29:L29"/>
    <mergeCell ref="K54:O54"/>
    <mergeCell ref="G31:K31"/>
    <mergeCell ref="C32:F32"/>
    <mergeCell ref="B9:L9"/>
    <mergeCell ref="P20:Q20"/>
    <mergeCell ref="G15:J15"/>
    <mergeCell ref="P14:Q14"/>
    <mergeCell ref="P17:Q17"/>
    <mergeCell ref="B16:L16"/>
    <mergeCell ref="C10:F10"/>
    <mergeCell ref="G12:J12"/>
    <mergeCell ref="C15:F15"/>
    <mergeCell ref="C18:F18"/>
    <mergeCell ref="G18:K18"/>
    <mergeCell ref="C13:F13"/>
    <mergeCell ref="G13:J13"/>
    <mergeCell ref="P13:Q13"/>
    <mergeCell ref="C11:F11"/>
    <mergeCell ref="P11:Q11"/>
    <mergeCell ref="B1:L2"/>
    <mergeCell ref="B3:C3"/>
    <mergeCell ref="D3:J4"/>
    <mergeCell ref="K3:K4"/>
    <mergeCell ref="M3:N4"/>
    <mergeCell ref="O3:Q4"/>
    <mergeCell ref="R3:R4"/>
    <mergeCell ref="B4:C4"/>
    <mergeCell ref="Q50:R51"/>
    <mergeCell ref="K34:L34"/>
    <mergeCell ref="C51:E51"/>
    <mergeCell ref="P26:Q26"/>
    <mergeCell ref="G10:K10"/>
    <mergeCell ref="R6:R8"/>
    <mergeCell ref="B6:K6"/>
    <mergeCell ref="P9:Q9"/>
    <mergeCell ref="O7:Q8"/>
    <mergeCell ref="M7:N7"/>
    <mergeCell ref="G7:K8"/>
    <mergeCell ref="L6:L8"/>
    <mergeCell ref="C8:F8"/>
    <mergeCell ref="P10:Q10"/>
    <mergeCell ref="B7:F7"/>
    <mergeCell ref="C19:F19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22860</xdr:colOff>
                    <xdr:row>6</xdr:row>
                    <xdr:rowOff>0</xdr:rowOff>
                  </from>
                  <to>
                    <xdr:col>21</xdr:col>
                    <xdr:colOff>579120</xdr:colOff>
                    <xdr:row>7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45720</xdr:colOff>
                    <xdr:row>6</xdr:row>
                    <xdr:rowOff>7620</xdr:rowOff>
                  </from>
                  <to>
                    <xdr:col>24</xdr:col>
                    <xdr:colOff>144780</xdr:colOff>
                    <xdr:row>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7620</xdr:rowOff>
                  </from>
                  <to>
                    <xdr:col>24</xdr:col>
                    <xdr:colOff>160020</xdr:colOff>
                    <xdr:row>10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45720</xdr:rowOff>
                  </from>
                  <to>
                    <xdr:col>24</xdr:col>
                    <xdr:colOff>160020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20</xdr:col>
                    <xdr:colOff>30480</xdr:colOff>
                    <xdr:row>14</xdr:row>
                    <xdr:rowOff>7620</xdr:rowOff>
                  </from>
                  <to>
                    <xdr:col>21</xdr:col>
                    <xdr:colOff>579120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>
                <anchor moveWithCells="1" sizeWithCells="1">
                  <from>
                    <xdr:col>22</xdr:col>
                    <xdr:colOff>807720</xdr:colOff>
                    <xdr:row>14</xdr:row>
                    <xdr:rowOff>7620</xdr:rowOff>
                  </from>
                  <to>
                    <xdr:col>24</xdr:col>
                    <xdr:colOff>152400</xdr:colOff>
                    <xdr:row>16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Normal="100" workbookViewId="0">
      <selection activeCell="B9" sqref="B9"/>
    </sheetView>
  </sheetViews>
  <sheetFormatPr defaultColWidth="8.6640625" defaultRowHeight="14.4" x14ac:dyDescent="0.3"/>
  <cols>
    <col min="1" max="1" width="5.21875" style="55" customWidth="1"/>
    <col min="2" max="2" width="30.5546875" style="62" customWidth="1"/>
    <col min="3" max="3" width="8.6640625" style="55"/>
    <col min="4" max="4" width="11.21875" style="55" bestFit="1" customWidth="1"/>
    <col min="5" max="5" width="13.88671875" style="65" bestFit="1" customWidth="1"/>
    <col min="6" max="6" width="9.109375" style="65" bestFit="1" customWidth="1"/>
    <col min="7" max="7" width="10.6640625" style="55" bestFit="1" customWidth="1"/>
    <col min="8" max="16384" width="8.6640625" style="55"/>
  </cols>
  <sheetData>
    <row r="1" spans="1:7" ht="17.399999999999999" x14ac:dyDescent="0.3">
      <c r="A1" s="297" t="s">
        <v>170</v>
      </c>
      <c r="B1" s="297"/>
      <c r="C1" s="297"/>
      <c r="D1" s="297"/>
      <c r="E1" s="297"/>
      <c r="F1" s="297"/>
      <c r="G1" s="297"/>
    </row>
    <row r="2" spans="1:7" ht="6" customHeight="1" x14ac:dyDescent="0.3">
      <c r="A2" s="54"/>
      <c r="B2" s="56"/>
      <c r="C2" s="54"/>
      <c r="D2" s="54"/>
      <c r="E2" s="54"/>
      <c r="F2" s="54"/>
      <c r="G2" s="54"/>
    </row>
    <row r="3" spans="1:7" ht="17.399999999999999" x14ac:dyDescent="0.3">
      <c r="A3" s="298" t="str">
        <f>Biodata!C4</f>
        <v>الرابع ب للبنات</v>
      </c>
      <c r="B3" s="298"/>
      <c r="C3" s="298"/>
      <c r="D3" s="298"/>
      <c r="E3" s="298"/>
      <c r="F3" s="298"/>
      <c r="G3" s="298"/>
    </row>
    <row r="5" spans="1:7" ht="22.05" customHeight="1" x14ac:dyDescent="0.3">
      <c r="A5" s="57" t="s">
        <v>73</v>
      </c>
      <c r="B5" s="57" t="s">
        <v>165</v>
      </c>
      <c r="C5" s="57" t="s">
        <v>52</v>
      </c>
      <c r="D5" s="57" t="s">
        <v>75</v>
      </c>
      <c r="E5" s="57" t="s">
        <v>168</v>
      </c>
      <c r="F5" s="57" t="s">
        <v>169</v>
      </c>
      <c r="G5" s="57" t="s">
        <v>167</v>
      </c>
    </row>
    <row r="6" spans="1:7" ht="18" customHeight="1" x14ac:dyDescent="0.3">
      <c r="A6" s="58">
        <v>1</v>
      </c>
      <c r="B6" s="66" t="str">
        <f>'Data Siswa'!B2</f>
        <v>AFIFAH WIKA JANEPRATIWI</v>
      </c>
      <c r="C6" s="58" t="str">
        <f>'Data Siswa'!C2</f>
        <v>713</v>
      </c>
      <c r="D6" s="59">
        <f>'Nilai Syafahi'!W4</f>
        <v>0</v>
      </c>
      <c r="E6" s="60" t="e">
        <f>'Nilai Syafahi'!X4</f>
        <v>#DIV/0!</v>
      </c>
      <c r="F6" s="61">
        <f ca="1">'Nilai Syafahi'!Y4</f>
        <v>1</v>
      </c>
      <c r="G6" s="61" t="e">
        <f>'Nilai Syafahi'!Z4</f>
        <v>#DIV/0!</v>
      </c>
    </row>
    <row r="7" spans="1:7" ht="18" customHeight="1" x14ac:dyDescent="0.3">
      <c r="A7" s="58">
        <v>2</v>
      </c>
      <c r="B7" s="66" t="str">
        <f>'Data Siswa'!B3</f>
        <v>ALISHA PUTRI</v>
      </c>
      <c r="C7" s="58" t="str">
        <f>'Data Siswa'!C3</f>
        <v>714</v>
      </c>
      <c r="D7" s="59">
        <f>'Nilai Syafahi'!W5</f>
        <v>0</v>
      </c>
      <c r="E7" s="60" t="e">
        <f>'Nilai Syafahi'!X5</f>
        <v>#DIV/0!</v>
      </c>
      <c r="F7" s="61">
        <f ca="1">'Nilai Syafahi'!Y5</f>
        <v>1</v>
      </c>
      <c r="G7" s="61" t="e">
        <f>'Nilai Syafahi'!Z5</f>
        <v>#DIV/0!</v>
      </c>
    </row>
    <row r="8" spans="1:7" ht="18" customHeight="1" x14ac:dyDescent="0.3">
      <c r="A8" s="58">
        <v>3</v>
      </c>
      <c r="B8" s="66" t="str">
        <f>'Data Siswa'!B4</f>
        <v>AMANDA WIDYANA PUTRI</v>
      </c>
      <c r="C8" s="58" t="str">
        <f>'Data Siswa'!C4</f>
        <v>715</v>
      </c>
      <c r="D8" s="59">
        <f>'Nilai Syafahi'!W6</f>
        <v>0</v>
      </c>
      <c r="E8" s="60" t="e">
        <f>'Nilai Syafahi'!X6</f>
        <v>#DIV/0!</v>
      </c>
      <c r="F8" s="61">
        <f ca="1">'Nilai Syafahi'!Y6</f>
        <v>1</v>
      </c>
      <c r="G8" s="61" t="e">
        <f>'Nilai Syafahi'!Z6</f>
        <v>#DIV/0!</v>
      </c>
    </row>
    <row r="9" spans="1:7" ht="18" customHeight="1" x14ac:dyDescent="0.3">
      <c r="A9" s="58">
        <v>4</v>
      </c>
      <c r="B9" s="66" t="str">
        <f>'Data Siswa'!B5</f>
        <v>ASYFA NAYLA</v>
      </c>
      <c r="C9" s="58" t="str">
        <f>'Data Siswa'!C5</f>
        <v>716</v>
      </c>
      <c r="D9" s="59">
        <f>'Nilai Syafahi'!W7</f>
        <v>0</v>
      </c>
      <c r="E9" s="60" t="e">
        <f>'Nilai Syafahi'!X7</f>
        <v>#DIV/0!</v>
      </c>
      <c r="F9" s="61">
        <f ca="1">'Nilai Syafahi'!Y7</f>
        <v>1</v>
      </c>
      <c r="G9" s="61" t="e">
        <f>'Nilai Syafahi'!Z7</f>
        <v>#DIV/0!</v>
      </c>
    </row>
    <row r="10" spans="1:7" ht="18" customHeight="1" x14ac:dyDescent="0.3">
      <c r="A10" s="58">
        <v>5</v>
      </c>
      <c r="B10" s="66" t="str">
        <f>'Data Siswa'!B6</f>
        <v>AULIA NADIN SAPITRI</v>
      </c>
      <c r="C10" s="58" t="str">
        <f>'Data Siswa'!C6</f>
        <v>717</v>
      </c>
      <c r="D10" s="59">
        <f>'Nilai Syafahi'!W8</f>
        <v>0</v>
      </c>
      <c r="E10" s="60" t="e">
        <f>'Nilai Syafahi'!X8</f>
        <v>#DIV/0!</v>
      </c>
      <c r="F10" s="61">
        <f ca="1">'Nilai Syafahi'!Y8</f>
        <v>1</v>
      </c>
      <c r="G10" s="61" t="e">
        <f>'Nilai Syafahi'!Z8</f>
        <v>#DIV/0!</v>
      </c>
    </row>
    <row r="11" spans="1:7" ht="18" customHeight="1" x14ac:dyDescent="0.3">
      <c r="A11" s="58">
        <v>6</v>
      </c>
      <c r="B11" s="66" t="str">
        <f>'Data Siswa'!B7</f>
        <v>CHAERUNNISA ARDYANI</v>
      </c>
      <c r="C11" s="58" t="str">
        <f>'Data Siswa'!C7</f>
        <v>718</v>
      </c>
      <c r="D11" s="59">
        <f>'Nilai Syafahi'!W9</f>
        <v>0</v>
      </c>
      <c r="E11" s="60" t="e">
        <f>'Nilai Syafahi'!X9</f>
        <v>#DIV/0!</v>
      </c>
      <c r="F11" s="61">
        <f ca="1">'Nilai Syafahi'!Y9</f>
        <v>1</v>
      </c>
      <c r="G11" s="61" t="e">
        <f>'Nilai Syafahi'!Z9</f>
        <v>#DIV/0!</v>
      </c>
    </row>
    <row r="12" spans="1:7" ht="18" customHeight="1" x14ac:dyDescent="0.3">
      <c r="A12" s="58">
        <v>7</v>
      </c>
      <c r="B12" s="66" t="str">
        <f>'Data Siswa'!B8</f>
        <v>DEWI FATIMAH MAULIDA</v>
      </c>
      <c r="C12" s="58" t="str">
        <f>'Data Siswa'!C8</f>
        <v>719</v>
      </c>
      <c r="D12" s="59">
        <f>'Nilai Syafahi'!W10</f>
        <v>0</v>
      </c>
      <c r="E12" s="60" t="e">
        <f>'Nilai Syafahi'!X10</f>
        <v>#DIV/0!</v>
      </c>
      <c r="F12" s="61">
        <f ca="1">'Nilai Syafahi'!Y10</f>
        <v>1</v>
      </c>
      <c r="G12" s="61" t="e">
        <f>'Nilai Syafahi'!Z10</f>
        <v>#DIV/0!</v>
      </c>
    </row>
    <row r="13" spans="1:7" ht="18" customHeight="1" x14ac:dyDescent="0.3">
      <c r="A13" s="58">
        <v>8</v>
      </c>
      <c r="B13" s="66" t="str">
        <f>'Data Siswa'!B9</f>
        <v>EKA SEPTIA RAMADHANI</v>
      </c>
      <c r="C13" s="58" t="str">
        <f>'Data Siswa'!C9</f>
        <v>720</v>
      </c>
      <c r="D13" s="59">
        <f>'Nilai Syafahi'!W11</f>
        <v>0</v>
      </c>
      <c r="E13" s="60" t="e">
        <f>'Nilai Syafahi'!X11</f>
        <v>#DIV/0!</v>
      </c>
      <c r="F13" s="61">
        <f ca="1">'Nilai Syafahi'!Y11</f>
        <v>1</v>
      </c>
      <c r="G13" s="61" t="e">
        <f>'Nilai Syafahi'!Z11</f>
        <v>#DIV/0!</v>
      </c>
    </row>
    <row r="14" spans="1:7" ht="18" customHeight="1" x14ac:dyDescent="0.3">
      <c r="A14" s="58">
        <v>9</v>
      </c>
      <c r="B14" s="66" t="str">
        <f>'Data Siswa'!B10</f>
        <v>FADILAH ASIFA AYUNINGTIAS</v>
      </c>
      <c r="C14" s="58" t="str">
        <f>'Data Siswa'!C10</f>
        <v>721</v>
      </c>
      <c r="D14" s="59">
        <f>'Nilai Syafahi'!W12</f>
        <v>0</v>
      </c>
      <c r="E14" s="60" t="e">
        <f>'Nilai Syafahi'!X12</f>
        <v>#DIV/0!</v>
      </c>
      <c r="F14" s="61">
        <f ca="1">'Nilai Syafahi'!Y12</f>
        <v>1</v>
      </c>
      <c r="G14" s="61" t="e">
        <f>'Nilai Syafahi'!Z12</f>
        <v>#DIV/0!</v>
      </c>
    </row>
    <row r="15" spans="1:7" ht="18" customHeight="1" x14ac:dyDescent="0.3">
      <c r="A15" s="58">
        <v>10</v>
      </c>
      <c r="B15" s="66" t="str">
        <f>'Data Siswa'!B11</f>
        <v>FARAH ADIRA PUTRI</v>
      </c>
      <c r="C15" s="58" t="str">
        <f>'Data Siswa'!C11</f>
        <v>722</v>
      </c>
      <c r="D15" s="59">
        <f>'Nilai Syafahi'!W13</f>
        <v>0</v>
      </c>
      <c r="E15" s="60" t="e">
        <f>'Nilai Syafahi'!X13</f>
        <v>#DIV/0!</v>
      </c>
      <c r="F15" s="61">
        <f ca="1">'Nilai Syafahi'!Y13</f>
        <v>1</v>
      </c>
      <c r="G15" s="61" t="e">
        <f>'Nilai Syafahi'!Z13</f>
        <v>#DIV/0!</v>
      </c>
    </row>
    <row r="16" spans="1:7" ht="18" customHeight="1" x14ac:dyDescent="0.3">
      <c r="A16" s="58">
        <v>11</v>
      </c>
      <c r="B16" s="66" t="str">
        <f>'Data Siswa'!B12</f>
        <v>FIRHA ZAHROTUL HILMIAH</v>
      </c>
      <c r="C16" s="58" t="str">
        <f>'Data Siswa'!C12</f>
        <v>723</v>
      </c>
      <c r="D16" s="59">
        <f>'Nilai Syafahi'!W14</f>
        <v>0</v>
      </c>
      <c r="E16" s="60" t="e">
        <f>'Nilai Syafahi'!X14</f>
        <v>#DIV/0!</v>
      </c>
      <c r="F16" s="61">
        <f ca="1">'Nilai Syafahi'!Y14</f>
        <v>1</v>
      </c>
      <c r="G16" s="61" t="e">
        <f>'Nilai Syafahi'!Z14</f>
        <v>#DIV/0!</v>
      </c>
    </row>
    <row r="17" spans="1:7" ht="18" customHeight="1" x14ac:dyDescent="0.3">
      <c r="A17" s="58">
        <v>12</v>
      </c>
      <c r="B17" s="66" t="str">
        <f>'Data Siswa'!B13</f>
        <v>HALIFATUL JANNA</v>
      </c>
      <c r="C17" s="58" t="str">
        <f>'Data Siswa'!C13</f>
        <v>724</v>
      </c>
      <c r="D17" s="59">
        <f>'Nilai Syafahi'!W15</f>
        <v>0</v>
      </c>
      <c r="E17" s="60" t="e">
        <f>'Nilai Syafahi'!X15</f>
        <v>#DIV/0!</v>
      </c>
      <c r="F17" s="61">
        <f ca="1">'Nilai Syafahi'!Y15</f>
        <v>1</v>
      </c>
      <c r="G17" s="61" t="e">
        <f>'Nilai Syafahi'!Z15</f>
        <v>#DIV/0!</v>
      </c>
    </row>
    <row r="18" spans="1:7" ht="18" customHeight="1" x14ac:dyDescent="0.3">
      <c r="A18" s="58">
        <v>13</v>
      </c>
      <c r="B18" s="66" t="str">
        <f>'Data Siswa'!B14</f>
        <v>ILFA MINNATIKA</v>
      </c>
      <c r="C18" s="58" t="str">
        <f>'Data Siswa'!C14</f>
        <v>725</v>
      </c>
      <c r="D18" s="59">
        <f>'Nilai Syafahi'!W16</f>
        <v>0</v>
      </c>
      <c r="E18" s="60" t="e">
        <f>'Nilai Syafahi'!X16</f>
        <v>#DIV/0!</v>
      </c>
      <c r="F18" s="61">
        <f ca="1">'Nilai Syafahi'!Y16</f>
        <v>1</v>
      </c>
      <c r="G18" s="61" t="e">
        <f>'Nilai Syafahi'!Z16</f>
        <v>#DIV/0!</v>
      </c>
    </row>
    <row r="19" spans="1:7" ht="18" customHeight="1" x14ac:dyDescent="0.3">
      <c r="A19" s="58">
        <v>14</v>
      </c>
      <c r="B19" s="66" t="str">
        <f>'Data Siswa'!B15</f>
        <v>MUTIA AZAHRA</v>
      </c>
      <c r="C19" s="58" t="str">
        <f>'Data Siswa'!C15</f>
        <v>726</v>
      </c>
      <c r="D19" s="59">
        <f>'Nilai Syafahi'!W17</f>
        <v>0</v>
      </c>
      <c r="E19" s="60" t="e">
        <f>'Nilai Syafahi'!X17</f>
        <v>#DIV/0!</v>
      </c>
      <c r="F19" s="61">
        <f ca="1">'Nilai Syafahi'!Y17</f>
        <v>1</v>
      </c>
      <c r="G19" s="61" t="e">
        <f>'Nilai Syafahi'!Z17</f>
        <v>#DIV/0!</v>
      </c>
    </row>
    <row r="20" spans="1:7" ht="18" customHeight="1" x14ac:dyDescent="0.3">
      <c r="A20" s="58">
        <v>15</v>
      </c>
      <c r="B20" s="66" t="str">
        <f>'Data Siswa'!B16</f>
        <v>NADHIRA AYUANINGRUM</v>
      </c>
      <c r="C20" s="58" t="str">
        <f>'Data Siswa'!C16</f>
        <v>727</v>
      </c>
      <c r="D20" s="59">
        <f>'Nilai Syafahi'!W18</f>
        <v>0</v>
      </c>
      <c r="E20" s="60" t="e">
        <f>'Nilai Syafahi'!X18</f>
        <v>#DIV/0!</v>
      </c>
      <c r="F20" s="61">
        <f ca="1">'Nilai Syafahi'!Y18</f>
        <v>1</v>
      </c>
      <c r="G20" s="61" t="e">
        <f>'Nilai Syafahi'!Z18</f>
        <v>#DIV/0!</v>
      </c>
    </row>
    <row r="21" spans="1:7" ht="18" customHeight="1" x14ac:dyDescent="0.3">
      <c r="A21" s="58">
        <v>16</v>
      </c>
      <c r="B21" s="66" t="str">
        <f>'Data Siswa'!B17</f>
        <v>NAHDIATURIDHO</v>
      </c>
      <c r="C21" s="58" t="str">
        <f>'Data Siswa'!C17</f>
        <v>728</v>
      </c>
      <c r="D21" s="59">
        <f>'Nilai Syafahi'!W19</f>
        <v>0</v>
      </c>
      <c r="E21" s="60" t="e">
        <f>'Nilai Syafahi'!X19</f>
        <v>#DIV/0!</v>
      </c>
      <c r="F21" s="61">
        <f ca="1">'Nilai Syafahi'!Y19</f>
        <v>1</v>
      </c>
      <c r="G21" s="61" t="e">
        <f>'Nilai Syafahi'!Z19</f>
        <v>#DIV/0!</v>
      </c>
    </row>
    <row r="22" spans="1:7" ht="18" customHeight="1" x14ac:dyDescent="0.3">
      <c r="A22" s="58">
        <v>17</v>
      </c>
      <c r="B22" s="66" t="str">
        <f>'Data Siswa'!B18</f>
        <v>NASYA SAFA ZAHIRA</v>
      </c>
      <c r="C22" s="58" t="str">
        <f>'Data Siswa'!C18</f>
        <v>729</v>
      </c>
      <c r="D22" s="59">
        <f>'Nilai Syafahi'!W20</f>
        <v>0</v>
      </c>
      <c r="E22" s="60" t="e">
        <f>'Nilai Syafahi'!X20</f>
        <v>#DIV/0!</v>
      </c>
      <c r="F22" s="61">
        <f ca="1">'Nilai Syafahi'!Y20</f>
        <v>1</v>
      </c>
      <c r="G22" s="61" t="e">
        <f>'Nilai Syafahi'!Z20</f>
        <v>#DIV/0!</v>
      </c>
    </row>
    <row r="23" spans="1:7" ht="18" customHeight="1" x14ac:dyDescent="0.3">
      <c r="A23" s="58">
        <v>18</v>
      </c>
      <c r="B23" s="66" t="str">
        <f>'Data Siswa'!B19</f>
        <v>NAYZILA HOLA SAFIRAH</v>
      </c>
      <c r="C23" s="58" t="str">
        <f>'Data Siswa'!C19</f>
        <v>730</v>
      </c>
      <c r="D23" s="59">
        <f>'Nilai Syafahi'!W21</f>
        <v>0</v>
      </c>
      <c r="E23" s="60" t="e">
        <f>'Nilai Syafahi'!X21</f>
        <v>#DIV/0!</v>
      </c>
      <c r="F23" s="61">
        <f ca="1">'Nilai Syafahi'!Y21</f>
        <v>1</v>
      </c>
      <c r="G23" s="61" t="e">
        <f>'Nilai Syafahi'!Z21</f>
        <v>#DIV/0!</v>
      </c>
    </row>
    <row r="24" spans="1:7" ht="18" customHeight="1" x14ac:dyDescent="0.3">
      <c r="A24" s="58">
        <v>19</v>
      </c>
      <c r="B24" s="66" t="str">
        <f>'Data Siswa'!B20</f>
        <v>NUR FADILLA APRILIA</v>
      </c>
      <c r="C24" s="58" t="str">
        <f>'Data Siswa'!C20</f>
        <v>731</v>
      </c>
      <c r="D24" s="59">
        <f>'Nilai Syafahi'!W22</f>
        <v>0</v>
      </c>
      <c r="E24" s="60" t="e">
        <f>'Nilai Syafahi'!X22</f>
        <v>#DIV/0!</v>
      </c>
      <c r="F24" s="61">
        <f ca="1">'Nilai Syafahi'!Y22</f>
        <v>1</v>
      </c>
      <c r="G24" s="61" t="e">
        <f>'Nilai Syafahi'!Z22</f>
        <v>#DIV/0!</v>
      </c>
    </row>
    <row r="25" spans="1:7" ht="18" customHeight="1" x14ac:dyDescent="0.3">
      <c r="A25" s="58">
        <v>20</v>
      </c>
      <c r="B25" s="66" t="str">
        <f>'Data Siswa'!B21</f>
        <v>SITI LAILA RAMADANI</v>
      </c>
      <c r="C25" s="58" t="str">
        <f>'Data Siswa'!C21</f>
        <v>732</v>
      </c>
      <c r="D25" s="59">
        <f>'Nilai Syafahi'!W23</f>
        <v>0</v>
      </c>
      <c r="E25" s="60" t="e">
        <f>'Nilai Syafahi'!X23</f>
        <v>#DIV/0!</v>
      </c>
      <c r="F25" s="61">
        <f ca="1">'Nilai Syafahi'!Y23</f>
        <v>1</v>
      </c>
      <c r="G25" s="61" t="e">
        <f>'Nilai Syafahi'!Z23</f>
        <v>#DIV/0!</v>
      </c>
    </row>
    <row r="26" spans="1:7" ht="18" customHeight="1" x14ac:dyDescent="0.3">
      <c r="A26" s="58">
        <v>21</v>
      </c>
      <c r="B26" s="66">
        <f>'Data Siswa'!B22</f>
        <v>0</v>
      </c>
      <c r="C26" s="58">
        <f>'Data Siswa'!C22</f>
        <v>0</v>
      </c>
      <c r="D26" s="59">
        <f>'Nilai Syafahi'!W24</f>
        <v>0</v>
      </c>
      <c r="E26" s="60" t="e">
        <f>'Nilai Syafahi'!X24</f>
        <v>#DIV/0!</v>
      </c>
      <c r="F26" s="61">
        <f ca="1">'Nilai Syafahi'!Y24</f>
        <v>1</v>
      </c>
      <c r="G26" s="61" t="e">
        <f>'Nilai Syafahi'!Z24</f>
        <v>#DIV/0!</v>
      </c>
    </row>
    <row r="27" spans="1:7" ht="18" customHeight="1" x14ac:dyDescent="0.3">
      <c r="A27" s="58">
        <v>22</v>
      </c>
      <c r="B27" s="66">
        <f>'Data Siswa'!B23</f>
        <v>0</v>
      </c>
      <c r="C27" s="58">
        <f>'Data Siswa'!C23</f>
        <v>0</v>
      </c>
      <c r="D27" s="59">
        <f>'Nilai Syafahi'!W25</f>
        <v>0</v>
      </c>
      <c r="E27" s="60" t="e">
        <f>'Nilai Syafahi'!X25</f>
        <v>#DIV/0!</v>
      </c>
      <c r="F27" s="61">
        <f ca="1">'Nilai Syafahi'!Y25</f>
        <v>1</v>
      </c>
      <c r="G27" s="61" t="e">
        <f>'Nilai Syafahi'!Z25</f>
        <v>#DIV/0!</v>
      </c>
    </row>
    <row r="28" spans="1:7" ht="18" customHeight="1" x14ac:dyDescent="0.3">
      <c r="A28" s="58">
        <v>23</v>
      </c>
      <c r="B28" s="66">
        <f>'Data Siswa'!B24</f>
        <v>0</v>
      </c>
      <c r="C28" s="58">
        <f>'Data Siswa'!C24</f>
        <v>0</v>
      </c>
      <c r="D28" s="59">
        <f>'Nilai Syafahi'!W26</f>
        <v>0</v>
      </c>
      <c r="E28" s="60" t="e">
        <f>'Nilai Syafahi'!X26</f>
        <v>#DIV/0!</v>
      </c>
      <c r="F28" s="61">
        <f ca="1">'Nilai Syafahi'!Y26</f>
        <v>1</v>
      </c>
      <c r="G28" s="61" t="e">
        <f>'Nilai Syafahi'!Z26</f>
        <v>#DIV/0!</v>
      </c>
    </row>
    <row r="29" spans="1:7" ht="18" customHeight="1" x14ac:dyDescent="0.3">
      <c r="A29" s="58">
        <v>24</v>
      </c>
      <c r="B29" s="66">
        <f>'Data Siswa'!B25</f>
        <v>0</v>
      </c>
      <c r="C29" s="58">
        <f>'Data Siswa'!C25</f>
        <v>0</v>
      </c>
      <c r="D29" s="59">
        <f>'Nilai Syafahi'!W27</f>
        <v>0</v>
      </c>
      <c r="E29" s="60" t="e">
        <f>'Nilai Syafahi'!X27</f>
        <v>#DIV/0!</v>
      </c>
      <c r="F29" s="61">
        <f ca="1">'Nilai Syafahi'!Y27</f>
        <v>1</v>
      </c>
      <c r="G29" s="61" t="e">
        <f>'Nilai Syafahi'!Z27</f>
        <v>#DIV/0!</v>
      </c>
    </row>
    <row r="30" spans="1:7" ht="18" customHeight="1" x14ac:dyDescent="0.3">
      <c r="A30" s="58">
        <v>25</v>
      </c>
      <c r="B30" s="66">
        <f>'Data Siswa'!B26</f>
        <v>0</v>
      </c>
      <c r="C30" s="58">
        <f>'Data Siswa'!C26</f>
        <v>0</v>
      </c>
      <c r="D30" s="59">
        <f>'Nilai Syafahi'!W28</f>
        <v>0</v>
      </c>
      <c r="E30" s="60" t="e">
        <f>'Nilai Syafahi'!X28</f>
        <v>#DIV/0!</v>
      </c>
      <c r="F30" s="61">
        <f ca="1">'Nilai Syafahi'!Y28</f>
        <v>1</v>
      </c>
      <c r="G30" s="61" t="e">
        <f>'Nilai Syafahi'!Z28</f>
        <v>#DIV/0!</v>
      </c>
    </row>
    <row r="31" spans="1:7" ht="18" customHeight="1" x14ac:dyDescent="0.3">
      <c r="A31" s="58">
        <v>26</v>
      </c>
      <c r="B31" s="66">
        <f>'Data Siswa'!B27</f>
        <v>0</v>
      </c>
      <c r="C31" s="58">
        <f>'Data Siswa'!C27</f>
        <v>0</v>
      </c>
      <c r="D31" s="59">
        <f>'Nilai Syafahi'!W29</f>
        <v>0</v>
      </c>
      <c r="E31" s="60" t="e">
        <f>'Nilai Syafahi'!X29</f>
        <v>#DIV/0!</v>
      </c>
      <c r="F31" s="61">
        <f ca="1">'Nilai Syafahi'!Y29</f>
        <v>1</v>
      </c>
      <c r="G31" s="61" t="e">
        <f>'Nilai Syafahi'!Z29</f>
        <v>#DIV/0!</v>
      </c>
    </row>
    <row r="32" spans="1:7" ht="18" customHeight="1" x14ac:dyDescent="0.3">
      <c r="A32" s="58">
        <v>27</v>
      </c>
      <c r="B32" s="66">
        <f>'Data Siswa'!B28</f>
        <v>0</v>
      </c>
      <c r="C32" s="58">
        <f>'Data Siswa'!C28</f>
        <v>0</v>
      </c>
      <c r="D32" s="59">
        <f>'Nilai Syafahi'!W30</f>
        <v>0</v>
      </c>
      <c r="E32" s="60" t="e">
        <f>'Nilai Syafahi'!X30</f>
        <v>#DIV/0!</v>
      </c>
      <c r="F32" s="61">
        <f ca="1">'Nilai Syafahi'!Y30</f>
        <v>1</v>
      </c>
      <c r="G32" s="61" t="e">
        <f>'Nilai Syafahi'!Z30</f>
        <v>#DIV/0!</v>
      </c>
    </row>
    <row r="33" spans="1:7" ht="18" customHeight="1" x14ac:dyDescent="0.3">
      <c r="A33" s="58">
        <v>28</v>
      </c>
      <c r="B33" s="66">
        <f>'Data Siswa'!B29</f>
        <v>0</v>
      </c>
      <c r="C33" s="58">
        <f>'Data Siswa'!C29</f>
        <v>0</v>
      </c>
      <c r="D33" s="59">
        <f>'Nilai Syafahi'!W31</f>
        <v>0</v>
      </c>
      <c r="E33" s="60" t="e">
        <f>'Nilai Syafahi'!X31</f>
        <v>#DIV/0!</v>
      </c>
      <c r="F33" s="61">
        <f ca="1">'Nilai Syafahi'!Y31</f>
        <v>1</v>
      </c>
      <c r="G33" s="61" t="e">
        <f>'Nilai Syafahi'!Z31</f>
        <v>#DIV/0!</v>
      </c>
    </row>
    <row r="34" spans="1:7" ht="18" customHeight="1" x14ac:dyDescent="0.3">
      <c r="A34" s="58">
        <v>29</v>
      </c>
      <c r="B34" s="66">
        <f>'Data Siswa'!B30</f>
        <v>0</v>
      </c>
      <c r="C34" s="58">
        <f>'Data Siswa'!C30</f>
        <v>0</v>
      </c>
      <c r="D34" s="59">
        <f>'Nilai Syafahi'!W32</f>
        <v>0</v>
      </c>
      <c r="E34" s="60" t="e">
        <f>'Nilai Syafahi'!X32</f>
        <v>#DIV/0!</v>
      </c>
      <c r="F34" s="61">
        <f ca="1">'Nilai Syafahi'!Y32</f>
        <v>1</v>
      </c>
      <c r="G34" s="61" t="e">
        <f>'Nilai Syafahi'!Z32</f>
        <v>#DIV/0!</v>
      </c>
    </row>
    <row r="35" spans="1:7" ht="18" customHeight="1" x14ac:dyDescent="0.3">
      <c r="A35" s="58">
        <v>30</v>
      </c>
      <c r="B35" s="66">
        <f>'Data Siswa'!B31</f>
        <v>0</v>
      </c>
      <c r="C35" s="58">
        <f>'Data Siswa'!C31</f>
        <v>0</v>
      </c>
      <c r="D35" s="59">
        <f>'Nilai Syafahi'!W33</f>
        <v>0</v>
      </c>
      <c r="E35" s="60" t="e">
        <f>'Nilai Syafahi'!X33</f>
        <v>#DIV/0!</v>
      </c>
      <c r="F35" s="61">
        <f ca="1">'Nilai Syafahi'!Y33</f>
        <v>1</v>
      </c>
      <c r="G35" s="61" t="e">
        <f>'Nilai Syafahi'!Z33</f>
        <v>#DIV/0!</v>
      </c>
    </row>
    <row r="36" spans="1:7" ht="18" customHeight="1" x14ac:dyDescent="0.3">
      <c r="A36" s="58">
        <v>31</v>
      </c>
      <c r="B36" s="66">
        <f>'Data Siswa'!B32</f>
        <v>0</v>
      </c>
      <c r="C36" s="58">
        <f>'Data Siswa'!C32</f>
        <v>0</v>
      </c>
      <c r="D36" s="59">
        <f>'Nilai Syafahi'!W34</f>
        <v>0</v>
      </c>
      <c r="E36" s="60" t="e">
        <f>'Nilai Syafahi'!X34</f>
        <v>#DIV/0!</v>
      </c>
      <c r="F36" s="61">
        <f ca="1">'Nilai Syafahi'!Y34</f>
        <v>1</v>
      </c>
      <c r="G36" s="61" t="e">
        <f>'Nilai Syafahi'!Z34</f>
        <v>#DIV/0!</v>
      </c>
    </row>
    <row r="37" spans="1:7" ht="18" customHeight="1" x14ac:dyDescent="0.3">
      <c r="A37" s="58">
        <v>32</v>
      </c>
      <c r="B37" s="66">
        <f>'Data Siswa'!B33</f>
        <v>0</v>
      </c>
      <c r="C37" s="58">
        <f>'Data Siswa'!C33</f>
        <v>0</v>
      </c>
      <c r="D37" s="59">
        <f>'Nilai Syafahi'!W35</f>
        <v>0</v>
      </c>
      <c r="E37" s="60" t="e">
        <f>'Nilai Syafahi'!X35</f>
        <v>#DIV/0!</v>
      </c>
      <c r="F37" s="61">
        <f ca="1">'Nilai Syafahi'!Y35</f>
        <v>1</v>
      </c>
      <c r="G37" s="61" t="e">
        <f>'Nilai Syafahi'!Z35</f>
        <v>#DIV/0!</v>
      </c>
    </row>
    <row r="38" spans="1:7" ht="18" customHeight="1" x14ac:dyDescent="0.3">
      <c r="A38" s="58">
        <v>33</v>
      </c>
      <c r="B38" s="66">
        <f>'Data Siswa'!B34</f>
        <v>0</v>
      </c>
      <c r="C38" s="58">
        <f>'Data Siswa'!C34</f>
        <v>0</v>
      </c>
      <c r="D38" s="59">
        <f>'Nilai Syafahi'!W36</f>
        <v>0</v>
      </c>
      <c r="E38" s="60" t="e">
        <f>'Nilai Syafahi'!X36</f>
        <v>#DIV/0!</v>
      </c>
      <c r="F38" s="61">
        <f ca="1">'Nilai Syafahi'!Y36</f>
        <v>1</v>
      </c>
      <c r="G38" s="61" t="e">
        <f>'Nilai Syafahi'!Z36</f>
        <v>#DIV/0!</v>
      </c>
    </row>
    <row r="39" spans="1:7" ht="18" customHeight="1" x14ac:dyDescent="0.3">
      <c r="A39" s="58">
        <v>34</v>
      </c>
      <c r="B39" s="66">
        <f>'Data Siswa'!B35</f>
        <v>0</v>
      </c>
      <c r="C39" s="58">
        <f>'Data Siswa'!C35</f>
        <v>0</v>
      </c>
      <c r="D39" s="59">
        <f>'Nilai Syafahi'!W37</f>
        <v>0</v>
      </c>
      <c r="E39" s="60" t="e">
        <f>'Nilai Syafahi'!X37</f>
        <v>#DIV/0!</v>
      </c>
      <c r="F39" s="61">
        <f ca="1">'Nilai Syafahi'!Y37</f>
        <v>1</v>
      </c>
      <c r="G39" s="61" t="e">
        <f>'Nilai Syafahi'!Z37</f>
        <v>#DIV/0!</v>
      </c>
    </row>
    <row r="40" spans="1:7" ht="18" customHeight="1" x14ac:dyDescent="0.3">
      <c r="A40" s="58">
        <v>35</v>
      </c>
      <c r="B40" s="66">
        <f>'Data Siswa'!B36</f>
        <v>0</v>
      </c>
      <c r="C40" s="58">
        <f>'Data Siswa'!C36</f>
        <v>0</v>
      </c>
      <c r="D40" s="59">
        <f>'Nilai Syafahi'!W38</f>
        <v>0</v>
      </c>
      <c r="E40" s="60" t="e">
        <f>'Nilai Syafahi'!X38</f>
        <v>#DIV/0!</v>
      </c>
      <c r="F40" s="61">
        <f ca="1">'Nilai Syafahi'!Y38</f>
        <v>1</v>
      </c>
      <c r="G40" s="61" t="e">
        <f>'Nilai Syafahi'!Z38</f>
        <v>#DIV/0!</v>
      </c>
    </row>
    <row r="41" spans="1:7" ht="18" customHeight="1" x14ac:dyDescent="0.3">
      <c r="A41" s="58">
        <v>36</v>
      </c>
      <c r="B41" s="66">
        <f>'Data Siswa'!B37</f>
        <v>0</v>
      </c>
      <c r="C41" s="58">
        <f>'Data Siswa'!C37</f>
        <v>0</v>
      </c>
      <c r="D41" s="59">
        <f>'Nilai Syafahi'!W39</f>
        <v>0</v>
      </c>
      <c r="E41" s="60" t="e">
        <f>'Nilai Syafahi'!X39</f>
        <v>#DIV/0!</v>
      </c>
      <c r="F41" s="61">
        <f ca="1">'Nilai Syafahi'!Y39</f>
        <v>1</v>
      </c>
      <c r="G41" s="61" t="e">
        <f>'Nilai Syafahi'!Z39</f>
        <v>#DIV/0!</v>
      </c>
    </row>
    <row r="42" spans="1:7" ht="18" customHeight="1" x14ac:dyDescent="0.3">
      <c r="A42" s="58">
        <v>37</v>
      </c>
      <c r="B42" s="66">
        <f>'Data Siswa'!B38</f>
        <v>0</v>
      </c>
      <c r="C42" s="58">
        <f>'Data Siswa'!C38</f>
        <v>0</v>
      </c>
      <c r="D42" s="59">
        <f>'Nilai Syafahi'!W40</f>
        <v>0</v>
      </c>
      <c r="E42" s="60" t="e">
        <f>'Nilai Syafahi'!X40</f>
        <v>#DIV/0!</v>
      </c>
      <c r="F42" s="61">
        <f ca="1">'Nilai Syafahi'!Y40</f>
        <v>1</v>
      </c>
      <c r="G42" s="61" t="e">
        <f>'Nilai Syafahi'!Z40</f>
        <v>#DIV/0!</v>
      </c>
    </row>
    <row r="43" spans="1:7" ht="18" customHeight="1" x14ac:dyDescent="0.3">
      <c r="A43" s="58">
        <v>38</v>
      </c>
      <c r="B43" s="66">
        <f>'Data Siswa'!B39</f>
        <v>0</v>
      </c>
      <c r="C43" s="58">
        <f>'Data Siswa'!C39</f>
        <v>0</v>
      </c>
      <c r="D43" s="59">
        <f>'Nilai Syafahi'!W41</f>
        <v>0</v>
      </c>
      <c r="E43" s="60" t="e">
        <f>'Nilai Syafahi'!X41</f>
        <v>#DIV/0!</v>
      </c>
      <c r="F43" s="61">
        <f ca="1">'Nilai Syafahi'!Y41</f>
        <v>1</v>
      </c>
      <c r="G43" s="61" t="e">
        <f>'Nilai Syafahi'!Z41</f>
        <v>#DIV/0!</v>
      </c>
    </row>
    <row r="44" spans="1:7" ht="18" customHeight="1" x14ac:dyDescent="0.3">
      <c r="A44" s="58">
        <v>39</v>
      </c>
      <c r="B44" s="66">
        <f>'Data Siswa'!B40</f>
        <v>0</v>
      </c>
      <c r="C44" s="58">
        <f>'Data Siswa'!C40</f>
        <v>0</v>
      </c>
      <c r="D44" s="59">
        <f>'Nilai Syafahi'!W42</f>
        <v>0</v>
      </c>
      <c r="E44" s="60" t="e">
        <f>'Nilai Syafahi'!X42</f>
        <v>#DIV/0!</v>
      </c>
      <c r="F44" s="61">
        <f ca="1">'Nilai Syafahi'!Y42</f>
        <v>1</v>
      </c>
      <c r="G44" s="61" t="e">
        <f>'Nilai Syafahi'!Z42</f>
        <v>#DIV/0!</v>
      </c>
    </row>
    <row r="45" spans="1:7" ht="18" customHeight="1" x14ac:dyDescent="0.3">
      <c r="A45" s="58">
        <v>40</v>
      </c>
      <c r="B45" s="66">
        <f>'Data Siswa'!B41</f>
        <v>0</v>
      </c>
      <c r="C45" s="58">
        <f>'Data Siswa'!C41</f>
        <v>0</v>
      </c>
      <c r="D45" s="59">
        <f>'Nilai Syafahi'!W43</f>
        <v>0</v>
      </c>
      <c r="E45" s="60" t="e">
        <f>'Nilai Syafahi'!X43</f>
        <v>#DIV/0!</v>
      </c>
      <c r="F45" s="61">
        <f ca="1">'Nilai Syafahi'!Y43</f>
        <v>1</v>
      </c>
      <c r="G45" s="61" t="e">
        <f>'Nilai Syafahi'!Z43</f>
        <v>#DIV/0!</v>
      </c>
    </row>
    <row r="47" spans="1:7" ht="18" x14ac:dyDescent="0.35">
      <c r="D47" s="63"/>
      <c r="E47" s="299" t="s">
        <v>160</v>
      </c>
      <c r="F47" s="299"/>
      <c r="G47" s="299"/>
    </row>
    <row r="48" spans="1:7" ht="18" x14ac:dyDescent="0.35">
      <c r="D48" s="63"/>
      <c r="E48" s="64"/>
      <c r="F48" s="64"/>
    </row>
    <row r="49" spans="4:7" ht="18" x14ac:dyDescent="0.35">
      <c r="D49" s="63"/>
      <c r="E49" s="64"/>
      <c r="F49" s="64"/>
    </row>
    <row r="50" spans="4:7" ht="18" x14ac:dyDescent="0.35">
      <c r="D50" s="63"/>
      <c r="E50" s="300">
        <f>Biodata!C19</f>
        <v>0</v>
      </c>
      <c r="F50" s="300"/>
      <c r="G50" s="300"/>
    </row>
    <row r="51" spans="4:7" ht="14.55" customHeight="1" x14ac:dyDescent="0.3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4" x14ac:dyDescent="0.3"/>
  <cols>
    <col min="2" max="2" width="27.6640625" customWidth="1"/>
  </cols>
  <sheetData>
    <row r="1" spans="1:2" x14ac:dyDescent="0.3">
      <c r="A1" s="35"/>
      <c r="B1" s="35"/>
    </row>
    <row r="2" spans="1:2" x14ac:dyDescent="0.3">
      <c r="A2" s="50">
        <v>0</v>
      </c>
      <c r="B2" s="35" t="s">
        <v>94</v>
      </c>
    </row>
    <row r="3" spans="1:2" x14ac:dyDescent="0.3">
      <c r="A3" s="50">
        <v>1</v>
      </c>
      <c r="B3" s="35" t="s">
        <v>267</v>
      </c>
    </row>
    <row r="4" spans="1:2" x14ac:dyDescent="0.3">
      <c r="A4" s="50">
        <v>1.1000000000000001</v>
      </c>
      <c r="B4" s="35" t="s">
        <v>268</v>
      </c>
    </row>
    <row r="5" spans="1:2" x14ac:dyDescent="0.3">
      <c r="A5" s="50">
        <v>1.2</v>
      </c>
      <c r="B5" s="35" t="s">
        <v>276</v>
      </c>
    </row>
    <row r="6" spans="1:2" x14ac:dyDescent="0.3">
      <c r="A6" s="50">
        <v>1.3</v>
      </c>
      <c r="B6" s="35" t="s">
        <v>269</v>
      </c>
    </row>
    <row r="7" spans="1:2" x14ac:dyDescent="0.3">
      <c r="A7" s="50">
        <v>1.4</v>
      </c>
      <c r="B7" s="35" t="s">
        <v>270</v>
      </c>
    </row>
    <row r="8" spans="1:2" x14ac:dyDescent="0.3">
      <c r="A8" s="50">
        <v>1.5</v>
      </c>
      <c r="B8" s="35" t="s">
        <v>271</v>
      </c>
    </row>
    <row r="9" spans="1:2" x14ac:dyDescent="0.3">
      <c r="A9" s="50">
        <v>1.6</v>
      </c>
      <c r="B9" s="35" t="s">
        <v>272</v>
      </c>
    </row>
    <row r="10" spans="1:2" x14ac:dyDescent="0.3">
      <c r="A10" s="50">
        <v>1.7</v>
      </c>
      <c r="B10" s="35" t="s">
        <v>273</v>
      </c>
    </row>
    <row r="11" spans="1:2" x14ac:dyDescent="0.3">
      <c r="A11" s="50">
        <v>1.8</v>
      </c>
      <c r="B11" s="35" t="s">
        <v>274</v>
      </c>
    </row>
    <row r="12" spans="1:2" x14ac:dyDescent="0.3">
      <c r="A12" s="50">
        <v>1.9</v>
      </c>
      <c r="B12" s="35" t="s">
        <v>275</v>
      </c>
    </row>
    <row r="13" spans="1:2" x14ac:dyDescent="0.3">
      <c r="A13" s="50">
        <v>2</v>
      </c>
      <c r="B13" s="35" t="s">
        <v>182</v>
      </c>
    </row>
    <row r="14" spans="1:2" x14ac:dyDescent="0.3">
      <c r="A14" s="50">
        <v>2.1</v>
      </c>
      <c r="B14" s="35" t="s">
        <v>183</v>
      </c>
    </row>
    <row r="15" spans="1:2" x14ac:dyDescent="0.3">
      <c r="A15" s="50">
        <v>2.2000000000000002</v>
      </c>
      <c r="B15" s="35" t="s">
        <v>184</v>
      </c>
    </row>
    <row r="16" spans="1:2" x14ac:dyDescent="0.3">
      <c r="A16" s="50">
        <v>2.2999999999999998</v>
      </c>
      <c r="B16" s="35" t="s">
        <v>185</v>
      </c>
    </row>
    <row r="17" spans="1:2" x14ac:dyDescent="0.3">
      <c r="A17" s="50">
        <v>2.4</v>
      </c>
      <c r="B17" s="35" t="s">
        <v>186</v>
      </c>
    </row>
    <row r="18" spans="1:2" x14ac:dyDescent="0.3">
      <c r="A18" s="50">
        <v>2.5</v>
      </c>
      <c r="B18" s="35" t="s">
        <v>187</v>
      </c>
    </row>
    <row r="19" spans="1:2" x14ac:dyDescent="0.3">
      <c r="A19" s="50">
        <v>2.6</v>
      </c>
      <c r="B19" s="35" t="s">
        <v>188</v>
      </c>
    </row>
    <row r="20" spans="1:2" x14ac:dyDescent="0.3">
      <c r="A20" s="50">
        <v>2.7</v>
      </c>
      <c r="B20" s="35" t="s">
        <v>189</v>
      </c>
    </row>
    <row r="21" spans="1:2" x14ac:dyDescent="0.3">
      <c r="A21" s="50">
        <v>2.8</v>
      </c>
      <c r="B21" s="35" t="s">
        <v>190</v>
      </c>
    </row>
    <row r="22" spans="1:2" x14ac:dyDescent="0.3">
      <c r="A22" s="50">
        <v>2.9</v>
      </c>
      <c r="B22" s="35" t="s">
        <v>191</v>
      </c>
    </row>
    <row r="23" spans="1:2" x14ac:dyDescent="0.3">
      <c r="A23" s="50">
        <v>3</v>
      </c>
      <c r="B23" s="35" t="s">
        <v>192</v>
      </c>
    </row>
    <row r="24" spans="1:2" x14ac:dyDescent="0.3">
      <c r="A24" s="50">
        <v>3.1</v>
      </c>
      <c r="B24" s="35" t="s">
        <v>193</v>
      </c>
    </row>
    <row r="25" spans="1:2" x14ac:dyDescent="0.3">
      <c r="A25" s="50">
        <v>3.2</v>
      </c>
      <c r="B25" s="35" t="s">
        <v>194</v>
      </c>
    </row>
    <row r="26" spans="1:2" x14ac:dyDescent="0.3">
      <c r="A26" s="50">
        <v>3.3</v>
      </c>
      <c r="B26" s="35" t="s">
        <v>195</v>
      </c>
    </row>
    <row r="27" spans="1:2" x14ac:dyDescent="0.3">
      <c r="A27" s="50">
        <v>3.4</v>
      </c>
      <c r="B27" s="35" t="s">
        <v>196</v>
      </c>
    </row>
    <row r="28" spans="1:2" x14ac:dyDescent="0.3">
      <c r="A28" s="50">
        <v>3.5</v>
      </c>
      <c r="B28" s="35" t="s">
        <v>197</v>
      </c>
    </row>
    <row r="29" spans="1:2" x14ac:dyDescent="0.3">
      <c r="A29" s="50">
        <v>3.6</v>
      </c>
      <c r="B29" s="35" t="s">
        <v>198</v>
      </c>
    </row>
    <row r="30" spans="1:2" x14ac:dyDescent="0.3">
      <c r="A30" s="50">
        <v>3.7</v>
      </c>
      <c r="B30" s="35" t="s">
        <v>199</v>
      </c>
    </row>
    <row r="31" spans="1:2" x14ac:dyDescent="0.3">
      <c r="A31" s="50">
        <v>3.8</v>
      </c>
      <c r="B31" s="35" t="s">
        <v>200</v>
      </c>
    </row>
    <row r="32" spans="1:2" x14ac:dyDescent="0.3">
      <c r="A32" s="50">
        <v>3.9</v>
      </c>
      <c r="B32" s="35" t="s">
        <v>201</v>
      </c>
    </row>
    <row r="33" spans="1:2" x14ac:dyDescent="0.3">
      <c r="A33" s="50">
        <v>4</v>
      </c>
      <c r="B33" s="35" t="s">
        <v>202</v>
      </c>
    </row>
    <row r="34" spans="1:2" x14ac:dyDescent="0.3">
      <c r="A34" s="50">
        <v>4.0999999999999996</v>
      </c>
      <c r="B34" s="35" t="s">
        <v>203</v>
      </c>
    </row>
    <row r="35" spans="1:2" x14ac:dyDescent="0.3">
      <c r="A35" s="50">
        <v>4.2</v>
      </c>
      <c r="B35" s="35" t="s">
        <v>204</v>
      </c>
    </row>
    <row r="36" spans="1:2" x14ac:dyDescent="0.3">
      <c r="A36" s="50">
        <v>4.3</v>
      </c>
      <c r="B36" s="35" t="s">
        <v>205</v>
      </c>
    </row>
    <row r="37" spans="1:2" x14ac:dyDescent="0.3">
      <c r="A37" s="50">
        <v>4.4000000000000004</v>
      </c>
      <c r="B37" s="35" t="s">
        <v>206</v>
      </c>
    </row>
    <row r="38" spans="1:2" x14ac:dyDescent="0.3">
      <c r="A38" s="50">
        <v>4.5</v>
      </c>
      <c r="B38" s="35" t="s">
        <v>207</v>
      </c>
    </row>
    <row r="39" spans="1:2" x14ac:dyDescent="0.3">
      <c r="A39" s="50">
        <v>4.5999999999999996</v>
      </c>
      <c r="B39" s="35" t="s">
        <v>208</v>
      </c>
    </row>
    <row r="40" spans="1:2" x14ac:dyDescent="0.3">
      <c r="A40" s="50">
        <v>4.7</v>
      </c>
      <c r="B40" s="35" t="s">
        <v>209</v>
      </c>
    </row>
    <row r="41" spans="1:2" x14ac:dyDescent="0.3">
      <c r="A41" s="50">
        <v>4.8</v>
      </c>
      <c r="B41" s="35" t="s">
        <v>210</v>
      </c>
    </row>
    <row r="42" spans="1:2" x14ac:dyDescent="0.3">
      <c r="A42" s="50">
        <v>4.9000000000000004</v>
      </c>
      <c r="B42" s="35" t="s">
        <v>211</v>
      </c>
    </row>
    <row r="43" spans="1:2" x14ac:dyDescent="0.3">
      <c r="A43" s="50">
        <v>5</v>
      </c>
      <c r="B43" s="35" t="s">
        <v>212</v>
      </c>
    </row>
    <row r="44" spans="1:2" x14ac:dyDescent="0.3">
      <c r="A44" s="50">
        <v>5.0999999999999996</v>
      </c>
      <c r="B44" s="35" t="s">
        <v>213</v>
      </c>
    </row>
    <row r="45" spans="1:2" x14ac:dyDescent="0.3">
      <c r="A45" s="50">
        <v>5.2</v>
      </c>
      <c r="B45" s="35" t="s">
        <v>214</v>
      </c>
    </row>
    <row r="46" spans="1:2" x14ac:dyDescent="0.3">
      <c r="A46" s="50">
        <v>5.3</v>
      </c>
      <c r="B46" s="35" t="s">
        <v>215</v>
      </c>
    </row>
    <row r="47" spans="1:2" x14ac:dyDescent="0.3">
      <c r="A47" s="50">
        <v>5.4</v>
      </c>
      <c r="B47" s="35" t="s">
        <v>216</v>
      </c>
    </row>
    <row r="48" spans="1:2" x14ac:dyDescent="0.3">
      <c r="A48" s="50">
        <v>5.5</v>
      </c>
      <c r="B48" s="35" t="s">
        <v>217</v>
      </c>
    </row>
    <row r="49" spans="1:2" x14ac:dyDescent="0.3">
      <c r="A49" s="50">
        <v>5.6</v>
      </c>
      <c r="B49" s="35" t="s">
        <v>218</v>
      </c>
    </row>
    <row r="50" spans="1:2" x14ac:dyDescent="0.3">
      <c r="A50" s="50">
        <v>5.7</v>
      </c>
      <c r="B50" s="35" t="s">
        <v>219</v>
      </c>
    </row>
    <row r="51" spans="1:2" x14ac:dyDescent="0.3">
      <c r="A51" s="50">
        <v>5.8</v>
      </c>
      <c r="B51" s="35" t="s">
        <v>220</v>
      </c>
    </row>
    <row r="52" spans="1:2" x14ac:dyDescent="0.3">
      <c r="A52" s="50">
        <v>5.9</v>
      </c>
      <c r="B52" s="35" t="s">
        <v>221</v>
      </c>
    </row>
    <row r="53" spans="1:2" x14ac:dyDescent="0.3">
      <c r="A53" s="50">
        <v>6</v>
      </c>
      <c r="B53" s="35" t="s">
        <v>222</v>
      </c>
    </row>
    <row r="54" spans="1:2" x14ac:dyDescent="0.3">
      <c r="A54" s="50">
        <v>6.1</v>
      </c>
      <c r="B54" s="35" t="s">
        <v>223</v>
      </c>
    </row>
    <row r="55" spans="1:2" x14ac:dyDescent="0.3">
      <c r="A55" s="50">
        <v>6.2</v>
      </c>
      <c r="B55" s="35" t="s">
        <v>224</v>
      </c>
    </row>
    <row r="56" spans="1:2" x14ac:dyDescent="0.3">
      <c r="A56" s="50">
        <v>6.3</v>
      </c>
      <c r="B56" s="35" t="s">
        <v>225</v>
      </c>
    </row>
    <row r="57" spans="1:2" x14ac:dyDescent="0.3">
      <c r="A57" s="50">
        <v>6.4</v>
      </c>
      <c r="B57" s="35" t="s">
        <v>226</v>
      </c>
    </row>
    <row r="58" spans="1:2" x14ac:dyDescent="0.3">
      <c r="A58" s="50">
        <v>6.5</v>
      </c>
      <c r="B58" s="35" t="s">
        <v>227</v>
      </c>
    </row>
    <row r="59" spans="1:2" x14ac:dyDescent="0.3">
      <c r="A59" s="50">
        <v>6.6</v>
      </c>
      <c r="B59" s="35" t="s">
        <v>228</v>
      </c>
    </row>
    <row r="60" spans="1:2" x14ac:dyDescent="0.3">
      <c r="A60" s="50">
        <v>6.7</v>
      </c>
      <c r="B60" s="35" t="s">
        <v>229</v>
      </c>
    </row>
    <row r="61" spans="1:2" x14ac:dyDescent="0.3">
      <c r="A61" s="50">
        <v>6.8</v>
      </c>
      <c r="B61" s="35" t="s">
        <v>230</v>
      </c>
    </row>
    <row r="62" spans="1:2" x14ac:dyDescent="0.3">
      <c r="A62" s="50">
        <v>6.9</v>
      </c>
      <c r="B62" s="35" t="s">
        <v>231</v>
      </c>
    </row>
    <row r="63" spans="1:2" x14ac:dyDescent="0.3">
      <c r="A63" s="50">
        <v>7</v>
      </c>
      <c r="B63" s="35" t="s">
        <v>232</v>
      </c>
    </row>
    <row r="64" spans="1:2" x14ac:dyDescent="0.3">
      <c r="A64" s="50">
        <v>7.1</v>
      </c>
      <c r="B64" s="35" t="s">
        <v>233</v>
      </c>
    </row>
    <row r="65" spans="1:2" x14ac:dyDescent="0.3">
      <c r="A65" s="50">
        <v>7.2</v>
      </c>
      <c r="B65" s="35" t="s">
        <v>234</v>
      </c>
    </row>
    <row r="66" spans="1:2" x14ac:dyDescent="0.3">
      <c r="A66" s="50">
        <v>7.3</v>
      </c>
      <c r="B66" s="35" t="s">
        <v>235</v>
      </c>
    </row>
    <row r="67" spans="1:2" x14ac:dyDescent="0.3">
      <c r="A67" s="50">
        <v>7.4</v>
      </c>
      <c r="B67" s="35" t="s">
        <v>236</v>
      </c>
    </row>
    <row r="68" spans="1:2" x14ac:dyDescent="0.3">
      <c r="A68" s="50">
        <v>7.5</v>
      </c>
      <c r="B68" s="35" t="s">
        <v>237</v>
      </c>
    </row>
    <row r="69" spans="1:2" x14ac:dyDescent="0.3">
      <c r="A69" s="50">
        <v>7.6</v>
      </c>
      <c r="B69" s="35" t="s">
        <v>238</v>
      </c>
    </row>
    <row r="70" spans="1:2" x14ac:dyDescent="0.3">
      <c r="A70" s="50">
        <v>7.7</v>
      </c>
      <c r="B70" s="35" t="s">
        <v>239</v>
      </c>
    </row>
    <row r="71" spans="1:2" x14ac:dyDescent="0.3">
      <c r="A71" s="50">
        <v>7.8</v>
      </c>
      <c r="B71" s="35" t="s">
        <v>240</v>
      </c>
    </row>
    <row r="72" spans="1:2" x14ac:dyDescent="0.3">
      <c r="A72" s="50">
        <v>7.9</v>
      </c>
      <c r="B72" s="35" t="s">
        <v>241</v>
      </c>
    </row>
    <row r="73" spans="1:2" x14ac:dyDescent="0.3">
      <c r="A73" s="50">
        <v>8</v>
      </c>
      <c r="B73" s="35" t="s">
        <v>242</v>
      </c>
    </row>
    <row r="74" spans="1:2" x14ac:dyDescent="0.3">
      <c r="A74" s="50">
        <v>8.1</v>
      </c>
      <c r="B74" s="35" t="s">
        <v>243</v>
      </c>
    </row>
    <row r="75" spans="1:2" x14ac:dyDescent="0.3">
      <c r="A75" s="50">
        <v>8.1999999999999993</v>
      </c>
      <c r="B75" s="35" t="s">
        <v>244</v>
      </c>
    </row>
    <row r="76" spans="1:2" x14ac:dyDescent="0.3">
      <c r="A76" s="50">
        <v>8.3000000000000007</v>
      </c>
      <c r="B76" s="35" t="s">
        <v>245</v>
      </c>
    </row>
    <row r="77" spans="1:2" x14ac:dyDescent="0.3">
      <c r="A77" s="50">
        <v>8.4</v>
      </c>
      <c r="B77" s="35" t="s">
        <v>246</v>
      </c>
    </row>
    <row r="78" spans="1:2" x14ac:dyDescent="0.3">
      <c r="A78" s="50">
        <v>8.5</v>
      </c>
      <c r="B78" s="35" t="s">
        <v>247</v>
      </c>
    </row>
    <row r="79" spans="1:2" x14ac:dyDescent="0.3">
      <c r="A79" s="50">
        <v>8.6</v>
      </c>
      <c r="B79" s="35" t="s">
        <v>248</v>
      </c>
    </row>
    <row r="80" spans="1:2" x14ac:dyDescent="0.3">
      <c r="A80" s="50">
        <v>8.6999999999999993</v>
      </c>
      <c r="B80" s="35" t="s">
        <v>249</v>
      </c>
    </row>
    <row r="81" spans="1:2" x14ac:dyDescent="0.3">
      <c r="A81" s="50">
        <v>8.8000000000000007</v>
      </c>
      <c r="B81" s="35" t="s">
        <v>250</v>
      </c>
    </row>
    <row r="82" spans="1:2" x14ac:dyDescent="0.3">
      <c r="A82" s="50">
        <v>8.9</v>
      </c>
      <c r="B82" s="35" t="s">
        <v>251</v>
      </c>
    </row>
    <row r="83" spans="1:2" x14ac:dyDescent="0.3">
      <c r="A83" s="50">
        <v>9</v>
      </c>
      <c r="B83" s="35" t="s">
        <v>252</v>
      </c>
    </row>
    <row r="84" spans="1:2" x14ac:dyDescent="0.3">
      <c r="A84" s="50">
        <v>9.1</v>
      </c>
      <c r="B84" s="35" t="s">
        <v>253</v>
      </c>
    </row>
    <row r="85" spans="1:2" x14ac:dyDescent="0.3">
      <c r="A85" s="50">
        <v>9.1999999999999993</v>
      </c>
      <c r="B85" s="35" t="s">
        <v>254</v>
      </c>
    </row>
    <row r="86" spans="1:2" x14ac:dyDescent="0.3">
      <c r="A86" s="50">
        <v>9.3000000000000007</v>
      </c>
      <c r="B86" s="35" t="s">
        <v>255</v>
      </c>
    </row>
    <row r="87" spans="1:2" x14ac:dyDescent="0.3">
      <c r="A87" s="50">
        <v>9.3999999999999897</v>
      </c>
      <c r="B87" s="35" t="s">
        <v>256</v>
      </c>
    </row>
    <row r="88" spans="1:2" x14ac:dyDescent="0.3">
      <c r="A88" s="50">
        <v>9.4999999999999893</v>
      </c>
      <c r="B88" s="35" t="s">
        <v>257</v>
      </c>
    </row>
    <row r="89" spans="1:2" x14ac:dyDescent="0.3">
      <c r="A89" s="50">
        <v>9.5999999999999908</v>
      </c>
      <c r="B89" s="35" t="s">
        <v>258</v>
      </c>
    </row>
    <row r="90" spans="1:2" x14ac:dyDescent="0.3">
      <c r="A90" s="50">
        <v>9.6999999999999904</v>
      </c>
      <c r="B90" s="35" t="s">
        <v>259</v>
      </c>
    </row>
    <row r="91" spans="1:2" x14ac:dyDescent="0.3">
      <c r="A91" s="50">
        <v>9.7999999999999901</v>
      </c>
      <c r="B91" s="35" t="s">
        <v>260</v>
      </c>
    </row>
    <row r="92" spans="1:2" x14ac:dyDescent="0.3">
      <c r="A92" s="50">
        <v>9.8999999999999897</v>
      </c>
      <c r="B92" s="35" t="s">
        <v>261</v>
      </c>
    </row>
    <row r="93" spans="1:2" x14ac:dyDescent="0.3">
      <c r="A93" s="50">
        <v>9.9999999999999893</v>
      </c>
      <c r="B93" s="35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2024-12-03T14:47:45Z</cp:lastPrinted>
  <dcterms:created xsi:type="dcterms:W3CDTF">2019-11-27T22:18:02Z</dcterms:created>
  <dcterms:modified xsi:type="dcterms:W3CDTF">2026-06-08T15:27:55Z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