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5\"/>
    </mc:Choice>
  </mc:AlternateContent>
  <xr:revisionPtr revIDLastSave="0" documentId="13_ncr:1_{A9A05416-32DF-47DB-822F-C38CA8395EF6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E50" i="12"/>
  <c r="B11" i="12"/>
  <c r="C11" i="12"/>
  <c r="B10" i="12"/>
  <c r="C10" i="12"/>
  <c r="B9" i="12"/>
  <c r="C9" i="12"/>
  <c r="B8" i="12"/>
  <c r="C8" i="12"/>
  <c r="B13" i="12"/>
  <c r="C13" i="12"/>
  <c r="B29" i="12"/>
  <c r="C29" i="12"/>
  <c r="B22" i="12"/>
  <c r="C22" i="12"/>
  <c r="B23" i="12"/>
  <c r="C23" i="12"/>
  <c r="B17" i="12"/>
  <c r="C17" i="12"/>
  <c r="B6" i="12"/>
  <c r="C6" i="12"/>
  <c r="B12" i="12"/>
  <c r="C12" i="12"/>
  <c r="B26" i="12"/>
  <c r="C26" i="12"/>
  <c r="B16" i="12"/>
  <c r="C16" i="12"/>
  <c r="B21" i="12"/>
  <c r="C21" i="12"/>
  <c r="B19" i="12"/>
  <c r="C19" i="12"/>
  <c r="B27" i="12"/>
  <c r="C27" i="12"/>
  <c r="B18" i="12"/>
  <c r="C18" i="12"/>
  <c r="B24" i="12"/>
  <c r="C24" i="12"/>
  <c r="B7" i="12"/>
  <c r="C7" i="12"/>
  <c r="B25" i="12"/>
  <c r="C25" i="12"/>
  <c r="B14" i="12"/>
  <c r="C14" i="12"/>
  <c r="B15" i="12"/>
  <c r="C15" i="12"/>
  <c r="B28" i="12"/>
  <c r="C28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E43" i="12" l="1"/>
  <c r="Z41" i="4"/>
  <c r="E45" i="12"/>
  <c r="Z43" i="4"/>
  <c r="G45" i="12" s="1"/>
  <c r="E44" i="12"/>
  <c r="Z42" i="4"/>
  <c r="G44" i="12" s="1"/>
  <c r="E42" i="12"/>
  <c r="Z40" i="4"/>
  <c r="G42" i="12" s="1"/>
  <c r="E41" i="12"/>
  <c r="Z39" i="4"/>
  <c r="E40" i="12"/>
  <c r="Z38" i="4"/>
  <c r="E38" i="12"/>
  <c r="Z36" i="4"/>
  <c r="G38" i="12" s="1"/>
  <c r="E30" i="12"/>
  <c r="Z28" i="4"/>
  <c r="G30" i="12" s="1"/>
  <c r="E27" i="12"/>
  <c r="Z20" i="4"/>
  <c r="G27" i="12" s="1"/>
  <c r="E23" i="12"/>
  <c r="Z12" i="4"/>
  <c r="G23" i="12" s="1"/>
  <c r="E39" i="12"/>
  <c r="Z37" i="4"/>
  <c r="G39" i="12" s="1"/>
  <c r="E15" i="12"/>
  <c r="Z26" i="4"/>
  <c r="G15" i="12" s="1"/>
  <c r="E6" i="12"/>
  <c r="Z14" i="4"/>
  <c r="E31" i="12"/>
  <c r="Z29" i="4"/>
  <c r="G31" i="12" s="1"/>
  <c r="E37" i="12"/>
  <c r="Z35" i="4"/>
  <c r="G37" i="12" s="1"/>
  <c r="E16" i="12"/>
  <c r="Z17" i="4"/>
  <c r="G16" i="12" s="1"/>
  <c r="E32" i="12"/>
  <c r="Z30" i="4"/>
  <c r="G32" i="12" s="1"/>
  <c r="E18" i="12"/>
  <c r="Z21" i="4"/>
  <c r="G18" i="12" s="1"/>
  <c r="E28" i="12"/>
  <c r="Z27" i="4"/>
  <c r="B48" i="1" s="1"/>
  <c r="E36" i="12"/>
  <c r="Z34" i="4"/>
  <c r="G36" i="12" s="1"/>
  <c r="E21" i="12"/>
  <c r="Z18" i="4"/>
  <c r="G21" i="12" s="1"/>
  <c r="E35" i="12"/>
  <c r="Z33" i="4"/>
  <c r="G35" i="12" s="1"/>
  <c r="E34" i="12"/>
  <c r="Z32" i="4"/>
  <c r="G34" i="12" s="1"/>
  <c r="E25" i="12"/>
  <c r="Z24" i="4"/>
  <c r="G25" i="12" s="1"/>
  <c r="E26" i="12"/>
  <c r="Z16" i="4"/>
  <c r="G26" i="12" s="1"/>
  <c r="E24" i="12"/>
  <c r="Z22" i="4"/>
  <c r="G24" i="12" s="1"/>
  <c r="E17" i="12"/>
  <c r="Z13" i="4"/>
  <c r="G17" i="12" s="1"/>
  <c r="E19" i="12"/>
  <c r="Z19" i="4"/>
  <c r="G19" i="12" s="1"/>
  <c r="E14" i="12"/>
  <c r="Z25" i="4"/>
  <c r="G14" i="12" s="1"/>
  <c r="E33" i="12"/>
  <c r="Z31" i="4"/>
  <c r="G33" i="12" s="1"/>
  <c r="E7" i="12"/>
  <c r="Z23" i="4"/>
  <c r="G7" i="12" s="1"/>
  <c r="E12" i="12"/>
  <c r="Z15" i="4"/>
  <c r="G12" i="12" s="1"/>
  <c r="E22" i="12"/>
  <c r="Z11" i="4"/>
  <c r="G22" i="12" s="1"/>
  <c r="E29" i="12"/>
  <c r="Z10" i="4"/>
  <c r="G29" i="12" s="1"/>
  <c r="E13" i="12"/>
  <c r="Z9" i="4"/>
  <c r="G13" i="12" s="1"/>
  <c r="E8" i="12"/>
  <c r="Z8" i="4"/>
  <c r="G8" i="12" s="1"/>
  <c r="E11" i="12"/>
  <c r="Z5" i="4"/>
  <c r="G11" i="12" s="1"/>
  <c r="E9" i="12"/>
  <c r="Z7" i="4"/>
  <c r="G9" i="12" s="1"/>
  <c r="E10" i="12"/>
  <c r="Z6" i="4"/>
  <c r="G10" i="12" s="1"/>
  <c r="E20" i="12"/>
  <c r="Z4" i="4"/>
  <c r="G20" i="12" s="1"/>
  <c r="G43" i="12"/>
  <c r="G41" i="12"/>
  <c r="G40" i="12"/>
  <c r="G6" i="12"/>
  <c r="O56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C20" i="3"/>
  <c r="B20" i="3"/>
  <c r="AK19" i="3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6" i="12" s="1"/>
  <c r="C12" i="3"/>
  <c r="B12" i="3"/>
  <c r="AK11" i="3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G28" i="12" l="1"/>
  <c r="N43" i="1"/>
  <c r="M43" i="1" s="1"/>
  <c r="N42" i="1"/>
  <c r="M42" i="1" s="1"/>
  <c r="N41" i="1"/>
  <c r="M41" i="1" s="1"/>
  <c r="N40" i="1"/>
  <c r="M40" i="1" s="1"/>
  <c r="N47" i="1"/>
  <c r="M47" i="1" s="1"/>
  <c r="M48" i="1"/>
  <c r="W22" i="4"/>
  <c r="D24" i="12" s="1"/>
  <c r="W13" i="4"/>
  <c r="D17" i="12" s="1"/>
  <c r="W21" i="4"/>
  <c r="D18" i="12" s="1"/>
  <c r="W6" i="4"/>
  <c r="D10" i="12" s="1"/>
  <c r="W17" i="4"/>
  <c r="D16" i="12" s="1"/>
  <c r="W25" i="4"/>
  <c r="D14" i="12" s="1"/>
  <c r="W33" i="4"/>
  <c r="D35" i="12" s="1"/>
  <c r="W8" i="4"/>
  <c r="D8" i="12" s="1"/>
  <c r="W16" i="4"/>
  <c r="D26" i="12" s="1"/>
  <c r="W24" i="4"/>
  <c r="D25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22" i="12" s="1"/>
  <c r="W19" i="4"/>
  <c r="D19" i="12" s="1"/>
  <c r="W27" i="4"/>
  <c r="D28" i="12" s="1"/>
  <c r="W35" i="4"/>
  <c r="D37" i="12" s="1"/>
  <c r="W43" i="4"/>
  <c r="D45" i="12" s="1"/>
  <c r="W10" i="4"/>
  <c r="D29" i="12" s="1"/>
  <c r="W18" i="4"/>
  <c r="D21" i="12" s="1"/>
  <c r="W26" i="4"/>
  <c r="D15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3" i="12" s="1"/>
  <c r="W20" i="4"/>
  <c r="D27" i="12" s="1"/>
  <c r="W7" i="4"/>
  <c r="D9" i="12" s="1"/>
  <c r="W15" i="4"/>
  <c r="D12" i="12" s="1"/>
  <c r="W23" i="4"/>
  <c r="D7" i="12" s="1"/>
  <c r="W31" i="4"/>
  <c r="D33" i="12" s="1"/>
  <c r="W39" i="4"/>
  <c r="D41" i="12" s="1"/>
  <c r="W9" i="4"/>
  <c r="D13" i="12" s="1"/>
  <c r="W5" i="4"/>
  <c r="D11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F19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8" i="12" s="1"/>
  <c r="Y14" i="4" a="1"/>
  <c r="Y14" i="4" s="1"/>
  <c r="F6" i="12" s="1"/>
  <c r="Y9" i="4" a="1"/>
  <c r="Y9" i="4" s="1"/>
  <c r="F13" i="12" s="1"/>
  <c r="Y10" i="4" a="1"/>
  <c r="Y10" i="4" s="1"/>
  <c r="F29" i="12" s="1"/>
  <c r="Y17" i="4" a="1"/>
  <c r="Y17" i="4" s="1"/>
  <c r="F16" i="12" s="1"/>
  <c r="Y34" i="4" a="1"/>
  <c r="Y34" i="4" s="1"/>
  <c r="F36" i="12" s="1"/>
  <c r="Y20" i="4" a="1"/>
  <c r="Y20" i="4" s="1"/>
  <c r="F27" i="12" s="1"/>
  <c r="Y25" i="4" a="1"/>
  <c r="Y25" i="4" s="1"/>
  <c r="F14" i="12" s="1"/>
  <c r="Y18" i="4" a="1"/>
  <c r="Y18" i="4" s="1"/>
  <c r="F21" i="12" s="1"/>
  <c r="Y15" i="4" a="1"/>
  <c r="Y15" i="4" s="1"/>
  <c r="F12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5" i="12" s="1"/>
  <c r="Y6" i="4" a="1"/>
  <c r="Y6" i="4" s="1"/>
  <c r="F10" i="12" s="1"/>
  <c r="Y28" i="4" a="1"/>
  <c r="Y28" i="4" s="1"/>
  <c r="F30" i="12" s="1"/>
  <c r="Y16" i="4" a="1"/>
  <c r="Y16" i="4" s="1"/>
  <c r="F26" i="12" s="1"/>
  <c r="Y43" i="4" a="1"/>
  <c r="Y43" i="4" s="1"/>
  <c r="F45" i="12" s="1"/>
  <c r="Y21" i="4" a="1"/>
  <c r="Y21" i="4" s="1"/>
  <c r="F18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11" i="12" s="1"/>
  <c r="Y4" i="4" a="1"/>
  <c r="Y4" i="4" s="1"/>
  <c r="F20" i="12" s="1"/>
  <c r="Y12" i="4" a="1"/>
  <c r="Y12" i="4" s="1"/>
  <c r="F23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22" i="12" s="1"/>
  <c r="F28" i="12" l="1"/>
  <c r="B43" i="1"/>
</calcChain>
</file>

<file path=xl/sharedStrings.xml><?xml version="1.0" encoding="utf-8"?>
<sst xmlns="http://schemas.openxmlformats.org/spreadsheetml/2006/main" count="469" uniqueCount="339">
  <si>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</si>
  <si>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</si>
  <si>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</si>
  <si>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</si>
  <si>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</si>
  <si>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</si>
  <si>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</si>
  <si>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</si>
  <si>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</si>
  <si>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</si>
  <si>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</si>
  <si>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</si>
  <si>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</si>
  <si>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</si>
  <si>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</si>
  <si>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</si>
  <si>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</si>
  <si>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</si>
  <si>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</si>
  <si>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</si>
  <si>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</si>
  <si>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</si>
  <si>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</si>
  <si>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</si>
  <si>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</si>
  <si>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</si>
  <si>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</si>
  <si>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</si>
  <si>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</si>
  <si>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</si>
  <si>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</si>
  <si>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</si>
  <si>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</si>
  <si>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</si>
  <si>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</si>
  <si>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</si>
  <si>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</si>
  <si>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</si>
  <si>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</si>
  <si>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</si>
  <si>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</si>
  <si>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</si>
  <si>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</si>
  <si>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</si>
  <si>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</si>
  <si>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</si>
  <si>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</si>
  <si>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</si>
  <si>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</si>
  <si>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</si>
  <si>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</si>
  <si>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</si>
  <si>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</si>
  <si>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</si>
  <si>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</si>
  <si>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</si>
  <si>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</si>
  <si>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</si>
  <si>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</si>
  <si>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</si>
  <si>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</si>
  <si>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</si>
  <si>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</si>
  <si>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</si>
  <si>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</si>
  <si>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</si>
  <si>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</si>
  <si>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</si>
  <si>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</si>
  <si>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</si>
  <si>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</si>
  <si>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</si>
  <si>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</si>
  <si>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</si>
  <si>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</si>
  <si>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</si>
  <si>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</si>
  <si>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</si>
  <si>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</si>
  <si>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</si>
  <si>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</si>
  <si>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</si>
  <si>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</si>
  <si>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</si>
  <si>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</si>
  <si>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</si>
  <si>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</si>
  <si>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</si>
  <si>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</si>
  <si>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</si>
  <si>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</si>
  <si>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</si>
  <si>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</si>
  <si>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</si>
  <si>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</si>
  <si>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</si>
  <si>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</si>
  <si>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</si>
  <si>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</si>
  <si>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</si>
  <si>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</si>
  <si>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</si>
  <si>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</si>
  <si>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</si>
  <si>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</si>
  <si>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</si>
  <si>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</si>
  <si>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</si>
  <si>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</si>
  <si>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</si>
  <si>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</si>
  <si>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</si>
  <si>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</si>
  <si>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</si>
  <si>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</si>
  <si>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</si>
  <si>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</si>
  <si>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</si>
  <si>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</si>
  <si>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</si>
  <si>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</si>
  <si>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</si>
  <si>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</si>
  <si>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</si>
  <si>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</si>
  <si>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</si>
  <si>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</si>
  <si>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</si>
  <si>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</si>
  <si>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</si>
  <si>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</si>
  <si>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</si>
  <si>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</si>
  <si>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</si>
  <si>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</si>
  <si>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</si>
  <si>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</si>
  <si>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</si>
  <si>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</si>
  <si>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</si>
  <si>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</si>
  <si>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</si>
  <si>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</si>
  <si>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</si>
  <si>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</si>
  <si>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</si>
  <si>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</si>
  <si>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</si>
  <si>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</si>
  <si>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</si>
  <si>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</si>
  <si>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</si>
  <si>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</si>
  <si>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</si>
  <si>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</si>
  <si>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</si>
  <si>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</si>
  <si>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</si>
  <si>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</si>
  <si>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</si>
  <si>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</si>
  <si>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</si>
  <si>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</si>
  <si>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</si>
  <si>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</si>
  <si>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</si>
  <si>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</si>
  <si>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</si>
  <si>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</si>
  <si>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</si>
  <si>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</si>
  <si>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</si>
  <si>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</si>
  <si>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</si>
  <si>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</si>
  <si>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</si>
  <si>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</si>
  <si>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</si>
  <si>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</si>
  <si>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</si>
  <si>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</si>
  <si>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</si>
  <si>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</si>
  <si>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</si>
  <si>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</si>
  <si>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</si>
  <si>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</si>
  <si>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</si>
  <si>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</si>
  <si>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</si>
  <si>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</si>
  <si>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</si>
  <si>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</si>
  <si>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</si>
  <si>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</si>
  <si>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</si>
  <si>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</si>
  <si>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</si>
  <si>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</si>
  <si>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</si>
  <si>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</si>
  <si>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</si>
  <si>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</si>
  <si>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</si>
  <si>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</si>
  <si>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</si>
  <si>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</si>
  <si>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</si>
  <si>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</si>
  <si>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</si>
  <si>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</si>
  <si>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</si>
  <si>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</si>
  <si>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</si>
  <si>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</si>
  <si>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</si>
  <si>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</si>
  <si>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</si>
  <si>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</si>
  <si>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</si>
  <si>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</si>
  <si>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</si>
  <si>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</si>
  <si>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</si>
  <si>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</si>
  <si>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</si>
  <si>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</si>
  <si>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</si>
  <si>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</si>
  <si>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</si>
  <si>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</si>
  <si>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</si>
  <si>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</si>
  <si>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</si>
  <si>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</si>
  <si>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</si>
  <si>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</si>
  <si>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</si>
  <si>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</si>
  <si>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</si>
  <si>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</si>
  <si>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</si>
  <si>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</si>
  <si>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</si>
  <si>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</si>
  <si>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</si>
  <si>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</si>
  <si>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</si>
  <si>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</si>
  <si>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</si>
  <si>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</si>
  <si>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</si>
  <si>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</si>
  <si>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</si>
  <si>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</si>
  <si>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</si>
  <si>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</si>
  <si>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</si>
  <si>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</si>
  <si>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</si>
  <si>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</si>
  <si>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</si>
  <si>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</si>
  <si>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</si>
  <si>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</si>
  <si>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</si>
  <si>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</si>
  <si>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</si>
  <si>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</si>
  <si>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</si>
  <si>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</si>
  <si>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</si>
  <si>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</si>
  <si>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</si>
  <si>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</si>
  <si>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</si>
  <si>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</si>
  <si>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</si>
  <si>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</si>
  <si>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</si>
  <si>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</si>
  <si>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الإسم :</t>
  </si>
  <si>
    <t>Nama Arab</t>
  </si>
  <si>
    <t>٢٠٢٥ - ٢٠٢٦</t>
  </si>
  <si>
    <t>١٤٤٦ - ١٤٤٧</t>
  </si>
  <si>
    <t>Informatika</t>
  </si>
  <si>
    <t>الثاني</t>
  </si>
  <si>
    <t>١٩ من محرم سنة ١٤٤٨ ه</t>
  </si>
  <si>
    <t>٤٠ من يوليو سنة ٢٠٢٦ م</t>
  </si>
  <si>
    <t>الأستاذ الحاج أحمد مهيمن الماجستير</t>
  </si>
  <si>
    <t>ACHMAD JAUZAL MICHAL</t>
  </si>
  <si>
    <t>317</t>
  </si>
  <si>
    <t>ADAM PURNA PRATAMA</t>
  </si>
  <si>
    <t>318</t>
  </si>
  <si>
    <t>ALFIAN RIZKI HADI SAPUTRA</t>
  </si>
  <si>
    <t>319</t>
  </si>
  <si>
    <t>AMKA FAUZAN</t>
  </si>
  <si>
    <t>320</t>
  </si>
  <si>
    <t>ANGLES MINANGKA PUTRA</t>
  </si>
  <si>
    <t>321</t>
  </si>
  <si>
    <t>DAMAR MIFTAHUL HUDA</t>
  </si>
  <si>
    <t>322</t>
  </si>
  <si>
    <t>DIMAS SUHARDI</t>
  </si>
  <si>
    <t>323</t>
  </si>
  <si>
    <t>DZUL KHOLIS</t>
  </si>
  <si>
    <t>324</t>
  </si>
  <si>
    <t>FAHRI FAUZAN</t>
  </si>
  <si>
    <t>325</t>
  </si>
  <si>
    <t>FAKHRI ADITYA PURNOMO</t>
  </si>
  <si>
    <t>326</t>
  </si>
  <si>
    <t>FAQIH NUR IMAN</t>
  </si>
  <si>
    <t>327</t>
  </si>
  <si>
    <t>FERALDI EVAN PRATAMA</t>
  </si>
  <si>
    <t>328</t>
  </si>
  <si>
    <t>GALANG ADHE PRAMANA</t>
  </si>
  <si>
    <t>329</t>
  </si>
  <si>
    <t>JAMALUL INSAN</t>
  </si>
  <si>
    <t>330</t>
  </si>
  <si>
    <t>MUHAMAD AZAM RAMADHAN SUGIAR</t>
  </si>
  <si>
    <t>331</t>
  </si>
  <si>
    <t>MUHAMAD HAFIDZ ALGHIFARY</t>
  </si>
  <si>
    <t>332</t>
  </si>
  <si>
    <t>MUHAMAD RIZKI FIRDAUS</t>
  </si>
  <si>
    <t>333</t>
  </si>
  <si>
    <t>MUHAMMAD ALBIE AL AZIZZURA</t>
  </si>
  <si>
    <t>334</t>
  </si>
  <si>
    <t>MUHAMMAD FAHRI AKBAR</t>
  </si>
  <si>
    <t>335</t>
  </si>
  <si>
    <t>MUHAMMAD KHOIRUL RAFLI</t>
  </si>
  <si>
    <t>336</t>
  </si>
  <si>
    <t>NAUFAL ZIYAN FIRDAUS</t>
  </si>
  <si>
    <t>337</t>
  </si>
  <si>
    <t>RAIHAN NUDIN</t>
  </si>
  <si>
    <t>338</t>
  </si>
  <si>
    <t>RISKY RAMADHAN</t>
  </si>
  <si>
    <t>339</t>
  </si>
  <si>
    <t>SATRIA MANDALA PUTRA</t>
  </si>
  <si>
    <t>340</t>
  </si>
  <si>
    <t>الخامس أ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</si>
</sst>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2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2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243840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146</v>
      </c>
    </row>
    <row r="4" spans="3:3" x14ac:dyDescent="0.3">
      <c r="C4" t="s">
        <v>147</v>
      </c>
    </row>
    <row r="6" spans="3:3" x14ac:dyDescent="0.3">
      <c r="C6" t="s">
        <v>148</v>
      </c>
    </row>
    <row r="8" spans="3:3" x14ac:dyDescent="0.3">
      <c r="C8" t="s">
        <v>149</v>
      </c>
    </row>
    <row r="10" spans="3:3" x14ac:dyDescent="0.3">
      <c r="C10" t="s">
        <v>150</v>
      </c>
    </row>
    <row r="12" spans="3:3" x14ac:dyDescent="0.3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7734375" defaultRowHeight="14.4" x14ac:dyDescent="0.3"/>
  <cols>
    <col min="1" max="1" width="8.77734375" style="19" customWidth="1"/>
    <col min="2" max="2" width="1.21875" style="19" hidden="1" customWidth="1"/>
    <col min="3" max="3" width="24.44140625" style="19" customWidth="1"/>
    <col min="4" max="4" width="24.77734375" style="19" customWidth="1"/>
    <col min="5" max="5" width="2.44140625" style="19" customWidth="1"/>
    <col min="6" max="6" width="24.21875" style="19" customWidth="1"/>
    <col min="7" max="16384" width="8.77734375" style="19"/>
  </cols>
  <sheetData>
    <row r="1" spans="1:12" x14ac:dyDescent="0.3">
      <c r="C1" s="118" t="s">
        <v>174</v>
      </c>
      <c r="D1" s="118"/>
      <c r="E1" s="118"/>
      <c r="F1" s="118"/>
      <c r="G1" s="118"/>
    </row>
    <row r="2" spans="1:12" x14ac:dyDescent="0.3">
      <c r="C2" s="118"/>
      <c r="D2" s="118"/>
      <c r="E2" s="118"/>
      <c r="F2" s="118"/>
      <c r="G2" s="118"/>
    </row>
    <row r="3" spans="1:12" ht="7.5" customHeight="1" x14ac:dyDescent="0.3">
      <c r="C3" s="119"/>
      <c r="D3" s="120"/>
      <c r="E3" s="120"/>
      <c r="F3" s="120"/>
      <c r="G3" s="121"/>
    </row>
    <row r="4" spans="1:12" ht="21" x14ac:dyDescent="0.3">
      <c r="A4" s="19" t="s">
        <v>97</v>
      </c>
      <c r="B4" s="19" t="str">
        <f>CONCATENATE(F4," ",E4," ",C4)</f>
        <v>الصف  : الخامس أ للبنين</v>
      </c>
      <c r="C4" s="123" t="s">
        <v>338</v>
      </c>
      <c r="D4" s="123"/>
      <c r="E4" s="123" t="s">
        <v>155</v>
      </c>
      <c r="F4" s="57" t="s">
        <v>154</v>
      </c>
      <c r="G4" s="117">
        <v>1</v>
      </c>
    </row>
    <row r="5" spans="1:12" x14ac:dyDescent="0.3">
      <c r="C5" s="123"/>
      <c r="D5" s="123"/>
      <c r="E5" s="123"/>
      <c r="F5" s="56" t="s">
        <v>159</v>
      </c>
      <c r="G5" s="117"/>
    </row>
    <row r="6" spans="1:12" ht="7.05" customHeight="1" x14ac:dyDescent="0.3">
      <c r="C6" s="126"/>
      <c r="D6" s="126"/>
      <c r="E6" s="126"/>
      <c r="F6" s="126"/>
      <c r="G6" s="126"/>
    </row>
    <row r="7" spans="1:12" ht="21" x14ac:dyDescent="0.3">
      <c r="A7" s="20" t="s">
        <v>97</v>
      </c>
      <c r="B7" s="19" t="str">
        <f>CONCATENATE(F7," ",E7," ",C7)</f>
        <v>الفصل الدراسي : الثاني</v>
      </c>
      <c r="C7" s="124" t="s">
        <v>286</v>
      </c>
      <c r="D7" s="124"/>
      <c r="E7" s="123" t="s">
        <v>155</v>
      </c>
      <c r="F7" s="57" t="s">
        <v>166</v>
      </c>
      <c r="G7" s="117">
        <v>2</v>
      </c>
    </row>
    <row r="8" spans="1:12" ht="21.6" customHeight="1" x14ac:dyDescent="0.3">
      <c r="C8" s="124"/>
      <c r="D8" s="124"/>
      <c r="E8" s="123"/>
      <c r="F8" s="56" t="s">
        <v>167</v>
      </c>
      <c r="G8" s="117"/>
    </row>
    <row r="9" spans="1:12" ht="7.05" customHeight="1" x14ac:dyDescent="0.3">
      <c r="C9" s="126"/>
      <c r="D9" s="126"/>
      <c r="E9" s="126"/>
      <c r="F9" s="126"/>
      <c r="G9" s="126"/>
    </row>
    <row r="10" spans="1:12" ht="26.55" customHeight="1" x14ac:dyDescent="0.4">
      <c r="A10" s="19" t="s">
        <v>97</v>
      </c>
      <c r="B10" s="19" t="str">
        <f>CONCATENATE(F10," : ")</f>
        <v xml:space="preserve">العام الدراسي : </v>
      </c>
      <c r="C10" s="127" t="s">
        <v>283</v>
      </c>
      <c r="D10" s="127"/>
      <c r="E10" s="123" t="s">
        <v>155</v>
      </c>
      <c r="F10" s="55" t="s">
        <v>156</v>
      </c>
      <c r="G10" s="117">
        <v>3</v>
      </c>
    </row>
    <row r="11" spans="1:12" ht="26.1" customHeight="1" x14ac:dyDescent="0.3">
      <c r="B11" s="108" t="str">
        <f>CONCATENATE(C10," ","م")</f>
        <v>٢٠٢٥ - ٢٠٢٦ م</v>
      </c>
      <c r="C11" s="125" t="s">
        <v>284</v>
      </c>
      <c r="D11" s="125"/>
      <c r="E11" s="123"/>
      <c r="F11" s="56" t="s">
        <v>158</v>
      </c>
      <c r="G11" s="117"/>
    </row>
    <row r="12" spans="1:12" ht="6.6" customHeight="1" x14ac:dyDescent="0.3">
      <c r="B12" s="108" t="str">
        <f>CONCATENATE(C11," ","ه")</f>
        <v>١٤٤٦ - ١٤٤٧ ه</v>
      </c>
      <c r="C12" s="126"/>
      <c r="D12" s="126"/>
      <c r="E12" s="126"/>
      <c r="F12" s="126"/>
      <c r="G12" s="126"/>
    </row>
    <row r="13" spans="1:12" ht="21" x14ac:dyDescent="0.4">
      <c r="C13" s="129" t="s">
        <v>287</v>
      </c>
      <c r="D13" s="130"/>
      <c r="E13" s="123" t="s">
        <v>155</v>
      </c>
      <c r="F13" s="55" t="s">
        <v>157</v>
      </c>
      <c r="G13" s="117">
        <v>4</v>
      </c>
      <c r="K13" s="53"/>
    </row>
    <row r="14" spans="1:12" ht="22.5" customHeight="1" x14ac:dyDescent="0.3">
      <c r="C14" s="130" t="s">
        <v>288</v>
      </c>
      <c r="D14" s="130"/>
      <c r="E14" s="123"/>
      <c r="F14" s="56" t="s">
        <v>160</v>
      </c>
      <c r="G14" s="117"/>
      <c r="K14" s="53"/>
    </row>
    <row r="15" spans="1:12" ht="6" customHeight="1" x14ac:dyDescent="0.3">
      <c r="C15" s="126"/>
      <c r="D15" s="126"/>
      <c r="E15" s="126"/>
      <c r="F15" s="126"/>
      <c r="G15" s="126"/>
    </row>
    <row r="16" spans="1:12" ht="21" x14ac:dyDescent="0.4">
      <c r="C16" s="122" t="s">
        <v>289</v>
      </c>
      <c r="D16" s="122"/>
      <c r="E16" s="123" t="s">
        <v>155</v>
      </c>
      <c r="F16" s="55" t="s">
        <v>162</v>
      </c>
      <c r="G16" s="117">
        <v>5</v>
      </c>
      <c r="K16" s="53"/>
      <c r="L16" s="53"/>
    </row>
    <row r="17" spans="3:12" ht="14.55" customHeight="1" x14ac:dyDescent="0.3">
      <c r="C17" s="122"/>
      <c r="D17" s="122"/>
      <c r="E17" s="123"/>
      <c r="F17" s="56" t="s">
        <v>164</v>
      </c>
      <c r="G17" s="117"/>
    </row>
    <row r="18" spans="3:12" ht="6" customHeight="1" x14ac:dyDescent="0.4">
      <c r="C18" s="128"/>
      <c r="D18" s="128"/>
      <c r="E18" s="128"/>
      <c r="F18" s="128"/>
      <c r="G18" s="128"/>
    </row>
    <row r="19" spans="3:12" ht="21" x14ac:dyDescent="0.4">
      <c r="C19" s="122"/>
      <c r="D19" s="122"/>
      <c r="E19" s="123" t="s">
        <v>155</v>
      </c>
      <c r="F19" s="55" t="s">
        <v>163</v>
      </c>
      <c r="G19" s="117">
        <v>6</v>
      </c>
    </row>
    <row r="20" spans="3:12" ht="15" customHeight="1" x14ac:dyDescent="0.3">
      <c r="C20" s="122"/>
      <c r="D20" s="122"/>
      <c r="E20" s="123"/>
      <c r="F20" s="54" t="s">
        <v>165</v>
      </c>
      <c r="G20" s="117"/>
    </row>
    <row r="24" spans="3:12" x14ac:dyDescent="0.3">
      <c r="L24" s="53"/>
    </row>
    <row r="25" spans="3:12" x14ac:dyDescent="0.3">
      <c r="L25" s="53"/>
    </row>
    <row r="26" spans="3:12" x14ac:dyDescent="0.3">
      <c r="L26" s="53"/>
    </row>
    <row r="27" spans="3:12" x14ac:dyDescent="0.3">
      <c r="L27" s="53"/>
    </row>
    <row r="28" spans="3:12" x14ac:dyDescent="0.3">
      <c r="L28" s="53"/>
    </row>
    <row r="29" spans="3:12" x14ac:dyDescent="0.3">
      <c r="L29" s="53"/>
    </row>
    <row r="30" spans="3:12" x14ac:dyDescent="0.3">
      <c r="L30" s="53"/>
    </row>
    <row r="31" spans="3:12" x14ac:dyDescent="0.3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14" sqref="B14"/>
    </sheetView>
  </sheetViews>
  <sheetFormatPr defaultColWidth="8.77734375" defaultRowHeight="14.4" x14ac:dyDescent="0.3"/>
  <cols>
    <col min="1" max="1" width="6.5546875" customWidth="1"/>
    <col min="2" max="2" width="32.44140625" style="19" customWidth="1"/>
    <col min="3" max="3" width="10.21875" style="19" customWidth="1"/>
    <col min="4" max="4" width="32.5546875" style="19" customWidth="1"/>
    <col min="5" max="16384" width="8.77734375" style="19"/>
  </cols>
  <sheetData>
    <row r="1" spans="1:4" ht="18" customHeight="1" x14ac:dyDescent="0.3">
      <c r="A1" s="10" t="s">
        <v>76</v>
      </c>
      <c r="B1" s="10" t="s">
        <v>168</v>
      </c>
      <c r="C1" s="10" t="s">
        <v>169</v>
      </c>
      <c r="D1" s="10" t="s">
        <v>282</v>
      </c>
    </row>
    <row r="2" spans="1:4" ht="18" customHeight="1" x14ac:dyDescent="0.3">
      <c r="A2" s="6">
        <v>1</v>
      </c>
      <c r="B2" s="110" t="s">
        <v>290</v>
      </c>
      <c r="C2" s="111" t="s">
        <v>291</v>
      </c>
      <c r="D2" s="112" t="s">
        <v>97</v>
      </c>
    </row>
    <row r="3" spans="1:4" ht="18" customHeight="1" x14ac:dyDescent="0.3">
      <c r="A3" s="6">
        <v>2</v>
      </c>
      <c r="B3" s="110" t="s">
        <v>292</v>
      </c>
      <c r="C3" s="111" t="s">
        <v>293</v>
      </c>
      <c r="D3" s="112" t="s">
        <v>97</v>
      </c>
    </row>
    <row r="4" spans="1:4" ht="18" customHeight="1" x14ac:dyDescent="0.3">
      <c r="A4" s="6">
        <v>3</v>
      </c>
      <c r="B4" s="110" t="s">
        <v>294</v>
      </c>
      <c r="C4" s="111" t="s">
        <v>295</v>
      </c>
      <c r="D4" s="112" t="s">
        <v>97</v>
      </c>
    </row>
    <row r="5" spans="1:4" ht="18" customHeight="1" x14ac:dyDescent="0.3">
      <c r="A5" s="6">
        <v>4</v>
      </c>
      <c r="B5" s="110" t="s">
        <v>296</v>
      </c>
      <c r="C5" s="111" t="s">
        <v>297</v>
      </c>
      <c r="D5" s="112" t="s">
        <v>97</v>
      </c>
    </row>
    <row r="6" spans="1:4" ht="18" customHeight="1" x14ac:dyDescent="0.3">
      <c r="A6" s="6">
        <v>5</v>
      </c>
      <c r="B6" s="110" t="s">
        <v>298</v>
      </c>
      <c r="C6" s="111" t="s">
        <v>299</v>
      </c>
      <c r="D6" s="112" t="s">
        <v>97</v>
      </c>
    </row>
    <row r="7" spans="1:4" ht="18" customHeight="1" x14ac:dyDescent="0.3">
      <c r="A7" s="6">
        <v>6</v>
      </c>
      <c r="B7" s="110" t="s">
        <v>300</v>
      </c>
      <c r="C7" s="111" t="s">
        <v>301</v>
      </c>
      <c r="D7" s="112" t="s">
        <v>97</v>
      </c>
    </row>
    <row r="8" spans="1:4" ht="18" customHeight="1" x14ac:dyDescent="0.3">
      <c r="A8" s="6">
        <v>7</v>
      </c>
      <c r="B8" s="110" t="s">
        <v>302</v>
      </c>
      <c r="C8" s="111" t="s">
        <v>303</v>
      </c>
      <c r="D8" s="112" t="s">
        <v>97</v>
      </c>
    </row>
    <row r="9" spans="1:4" ht="18" customHeight="1" x14ac:dyDescent="0.3">
      <c r="A9" s="6">
        <v>8</v>
      </c>
      <c r="B9" s="110" t="s">
        <v>304</v>
      </c>
      <c r="C9" s="111" t="s">
        <v>305</v>
      </c>
      <c r="D9" s="112" t="s">
        <v>97</v>
      </c>
    </row>
    <row r="10" spans="1:4" ht="18" customHeight="1" x14ac:dyDescent="0.3">
      <c r="A10" s="6">
        <v>9</v>
      </c>
      <c r="B10" s="110" t="s">
        <v>306</v>
      </c>
      <c r="C10" s="111" t="s">
        <v>307</v>
      </c>
      <c r="D10" s="112" t="s">
        <v>97</v>
      </c>
    </row>
    <row r="11" spans="1:4" ht="18" customHeight="1" x14ac:dyDescent="0.3">
      <c r="A11" s="6">
        <v>10</v>
      </c>
      <c r="B11" s="110" t="s">
        <v>308</v>
      </c>
      <c r="C11" s="111" t="s">
        <v>309</v>
      </c>
      <c r="D11" s="112" t="s">
        <v>97</v>
      </c>
    </row>
    <row r="12" spans="1:4" ht="18" customHeight="1" x14ac:dyDescent="0.3">
      <c r="A12" s="6">
        <v>11</v>
      </c>
      <c r="B12" s="110" t="s">
        <v>310</v>
      </c>
      <c r="C12" s="111" t="s">
        <v>311</v>
      </c>
      <c r="D12" s="112" t="s">
        <v>97</v>
      </c>
    </row>
    <row r="13" spans="1:4" ht="18" customHeight="1" x14ac:dyDescent="0.3">
      <c r="A13" s="6">
        <v>12</v>
      </c>
      <c r="B13" s="110" t="s">
        <v>312</v>
      </c>
      <c r="C13" s="111" t="s">
        <v>313</v>
      </c>
      <c r="D13" s="112" t="s">
        <v>97</v>
      </c>
    </row>
    <row r="14" spans="1:4" ht="18" customHeight="1" x14ac:dyDescent="0.3">
      <c r="A14" s="6">
        <v>13</v>
      </c>
      <c r="B14" s="110" t="s">
        <v>314</v>
      </c>
      <c r="C14" s="111" t="s">
        <v>315</v>
      </c>
      <c r="D14" s="112" t="s">
        <v>97</v>
      </c>
    </row>
    <row r="15" spans="1:4" ht="18" customHeight="1" x14ac:dyDescent="0.3">
      <c r="A15" s="6">
        <v>14</v>
      </c>
      <c r="B15" s="110" t="s">
        <v>316</v>
      </c>
      <c r="C15" s="111" t="s">
        <v>317</v>
      </c>
      <c r="D15" s="112" t="s">
        <v>97</v>
      </c>
    </row>
    <row r="16" spans="1:4" ht="18" customHeight="1" x14ac:dyDescent="0.3">
      <c r="A16" s="6">
        <v>15</v>
      </c>
      <c r="B16" s="110" t="s">
        <v>318</v>
      </c>
      <c r="C16" s="111" t="s">
        <v>319</v>
      </c>
      <c r="D16" s="112" t="s">
        <v>97</v>
      </c>
    </row>
    <row r="17" spans="1:4" ht="18" customHeight="1" x14ac:dyDescent="0.3">
      <c r="A17" s="6">
        <v>16</v>
      </c>
      <c r="B17" s="110" t="s">
        <v>320</v>
      </c>
      <c r="C17" s="111" t="s">
        <v>321</v>
      </c>
      <c r="D17" s="112" t="s">
        <v>97</v>
      </c>
    </row>
    <row r="18" spans="1:4" ht="18" customHeight="1" x14ac:dyDescent="0.3">
      <c r="A18" s="6">
        <v>17</v>
      </c>
      <c r="B18" s="110" t="s">
        <v>322</v>
      </c>
      <c r="C18" s="111" t="s">
        <v>323</v>
      </c>
      <c r="D18" s="112" t="s">
        <v>97</v>
      </c>
    </row>
    <row r="19" spans="1:4" ht="18" customHeight="1" x14ac:dyDescent="0.3">
      <c r="A19" s="6">
        <v>18</v>
      </c>
      <c r="B19" s="110" t="s">
        <v>324</v>
      </c>
      <c r="C19" s="111" t="s">
        <v>325</v>
      </c>
      <c r="D19" s="112" t="s">
        <v>97</v>
      </c>
    </row>
    <row r="20" spans="1:4" ht="18" customHeight="1" x14ac:dyDescent="0.3">
      <c r="A20" s="6">
        <v>19</v>
      </c>
      <c r="B20" s="110" t="s">
        <v>326</v>
      </c>
      <c r="C20" s="111" t="s">
        <v>327</v>
      </c>
      <c r="D20" s="112" t="s">
        <v>97</v>
      </c>
    </row>
    <row r="21" spans="1:4" ht="18" customHeight="1" x14ac:dyDescent="0.3">
      <c r="A21" s="6">
        <v>20</v>
      </c>
      <c r="B21" s="110" t="s">
        <v>328</v>
      </c>
      <c r="C21" s="111" t="s">
        <v>329</v>
      </c>
      <c r="D21" s="112" t="s">
        <v>97</v>
      </c>
    </row>
    <row r="22" spans="1:4" ht="18" customHeight="1" x14ac:dyDescent="0.3">
      <c r="A22" s="6">
        <v>21</v>
      </c>
      <c r="B22" s="110" t="s">
        <v>330</v>
      </c>
      <c r="C22" s="111" t="s">
        <v>331</v>
      </c>
      <c r="D22" s="112" t="s">
        <v>97</v>
      </c>
    </row>
    <row r="23" spans="1:4" ht="18" customHeight="1" x14ac:dyDescent="0.3">
      <c r="A23" s="6">
        <v>22</v>
      </c>
      <c r="B23" s="110" t="s">
        <v>332</v>
      </c>
      <c r="C23" s="111" t="s">
        <v>333</v>
      </c>
      <c r="D23" s="112" t="s">
        <v>97</v>
      </c>
    </row>
    <row r="24" spans="1:4" ht="18" customHeight="1" x14ac:dyDescent="0.3">
      <c r="A24" s="6">
        <v>23</v>
      </c>
      <c r="B24" s="110" t="s">
        <v>334</v>
      </c>
      <c r="C24" s="111" t="s">
        <v>335</v>
      </c>
      <c r="D24" s="112" t="s">
        <v>97</v>
      </c>
    </row>
    <row r="25" spans="1:4" ht="18" customHeight="1" x14ac:dyDescent="0.3">
      <c r="A25" s="6">
        <v>24</v>
      </c>
      <c r="B25" s="110" t="s">
        <v>336</v>
      </c>
      <c r="C25" s="111" t="s">
        <v>337</v>
      </c>
      <c r="D25" s="112" t="s">
        <v>97</v>
      </c>
    </row>
    <row r="26" spans="1:4" ht="18" customHeight="1" x14ac:dyDescent="0.3">
      <c r="A26" s="6">
        <v>25</v>
      </c>
      <c r="B26" s="110"/>
      <c r="C26" s="111"/>
      <c r="D26" s="112" t="s">
        <v>97</v>
      </c>
    </row>
    <row r="27" spans="1:4" ht="18" customHeight="1" x14ac:dyDescent="0.3">
      <c r="A27" s="6">
        <v>26</v>
      </c>
      <c r="B27" s="110"/>
      <c r="C27" s="111"/>
      <c r="D27" s="112" t="s">
        <v>97</v>
      </c>
    </row>
    <row r="28" spans="1:4" ht="18" customHeight="1" x14ac:dyDescent="0.3">
      <c r="A28" s="6">
        <v>27</v>
      </c>
      <c r="B28" s="110"/>
      <c r="C28" s="111"/>
      <c r="D28" s="112" t="s">
        <v>97</v>
      </c>
    </row>
    <row r="29" spans="1:4" ht="18" customHeight="1" x14ac:dyDescent="0.3">
      <c r="A29" s="6">
        <v>28</v>
      </c>
      <c r="B29" s="110"/>
      <c r="C29" s="111"/>
      <c r="D29" s="112" t="s">
        <v>97</v>
      </c>
    </row>
    <row r="30" spans="1:4" ht="18" customHeight="1" x14ac:dyDescent="0.3">
      <c r="A30" s="6">
        <v>29</v>
      </c>
      <c r="B30" s="110"/>
      <c r="C30" s="111"/>
      <c r="D30" s="112" t="s">
        <v>97</v>
      </c>
    </row>
    <row r="31" spans="1:4" ht="18" customHeight="1" x14ac:dyDescent="0.3">
      <c r="A31" s="6">
        <v>30</v>
      </c>
      <c r="B31" s="110"/>
      <c r="C31" s="111"/>
      <c r="D31" s="112" t="s">
        <v>97</v>
      </c>
    </row>
    <row r="32" spans="1:4" ht="18" customHeight="1" x14ac:dyDescent="0.3">
      <c r="A32" s="6">
        <v>31</v>
      </c>
      <c r="B32" s="110"/>
      <c r="C32" s="110"/>
      <c r="D32" s="112" t="s">
        <v>97</v>
      </c>
    </row>
    <row r="33" spans="1:4" ht="18" customHeight="1" x14ac:dyDescent="0.3">
      <c r="A33" s="6">
        <v>32</v>
      </c>
      <c r="B33" s="110"/>
      <c r="C33" s="110"/>
      <c r="D33" s="112" t="s">
        <v>97</v>
      </c>
    </row>
    <row r="34" spans="1:4" ht="18" customHeight="1" x14ac:dyDescent="0.3">
      <c r="A34" s="6">
        <v>33</v>
      </c>
      <c r="B34" s="110"/>
      <c r="C34" s="110"/>
      <c r="D34" s="112" t="s">
        <v>97</v>
      </c>
    </row>
    <row r="35" spans="1:4" ht="18" customHeight="1" x14ac:dyDescent="0.3">
      <c r="A35" s="6">
        <v>34</v>
      </c>
      <c r="B35" s="110"/>
      <c r="C35" s="110"/>
      <c r="D35" s="112" t="s">
        <v>97</v>
      </c>
    </row>
    <row r="36" spans="1:4" ht="18" customHeight="1" x14ac:dyDescent="0.3">
      <c r="A36" s="6">
        <v>35</v>
      </c>
      <c r="B36" s="110"/>
      <c r="C36" s="110"/>
      <c r="D36" s="112" t="s">
        <v>97</v>
      </c>
    </row>
    <row r="37" spans="1:4" ht="18" customHeight="1" x14ac:dyDescent="0.3">
      <c r="A37" s="6">
        <v>36</v>
      </c>
      <c r="B37" s="110"/>
      <c r="C37" s="110"/>
      <c r="D37" s="112" t="s">
        <v>97</v>
      </c>
    </row>
    <row r="38" spans="1:4" ht="18" customHeight="1" x14ac:dyDescent="0.3">
      <c r="A38" s="6">
        <v>37</v>
      </c>
      <c r="B38" s="110"/>
      <c r="C38" s="110"/>
      <c r="D38" s="112" t="s">
        <v>97</v>
      </c>
    </row>
    <row r="39" spans="1:4" ht="18" customHeight="1" x14ac:dyDescent="0.3">
      <c r="A39" s="6">
        <v>38</v>
      </c>
      <c r="B39" s="110"/>
      <c r="C39" s="110"/>
      <c r="D39" s="112" t="s">
        <v>97</v>
      </c>
    </row>
    <row r="40" spans="1:4" ht="18" customHeight="1" x14ac:dyDescent="0.3">
      <c r="A40" s="6">
        <v>39</v>
      </c>
      <c r="B40" s="110"/>
      <c r="C40" s="110"/>
      <c r="D40" s="112" t="s">
        <v>97</v>
      </c>
    </row>
    <row r="41" spans="1:4" ht="18" customHeight="1" x14ac:dyDescent="0.3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zoomScaleNormal="100" workbookViewId="0">
      <selection activeCell="K15" sqref="K15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21" width="4.21875" bestFit="1" customWidth="1"/>
    <col min="22" max="22" width="5.21875" bestFit="1" customWidth="1"/>
    <col min="23" max="34" width="4.21875" bestFit="1" customWidth="1"/>
    <col min="35" max="35" width="4.21875" customWidth="1"/>
    <col min="36" max="36" width="4.21875" bestFit="1" customWidth="1"/>
    <col min="37" max="37" width="8.44140625" customWidth="1"/>
    <col min="38" max="38" width="7.21875" style="5" bestFit="1" customWidth="1"/>
  </cols>
  <sheetData>
    <row r="1" spans="1:38" ht="71.099999999999994" customHeight="1" x14ac:dyDescent="0.3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285</v>
      </c>
      <c r="AK1" s="13" t="s">
        <v>78</v>
      </c>
      <c r="AL1" s="14" t="s">
        <v>145</v>
      </c>
    </row>
    <row r="2" spans="1:38" ht="15.6" x14ac:dyDescent="0.3">
      <c r="A2" s="8">
        <f>'Data Siswa'!A2</f>
        <v>1</v>
      </c>
      <c r="B2" s="75" t="str">
        <f>'Data Siswa'!B2</f>
        <v>ACHMAD JAUZAL MICHAL</v>
      </c>
      <c r="C2" s="8" t="str">
        <f>'Data Siswa'!C2</f>
        <v>317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6" x14ac:dyDescent="0.3">
      <c r="A3" s="8">
        <f>'Data Siswa'!A3</f>
        <v>2</v>
      </c>
      <c r="B3" s="75" t="str">
        <f>'Data Siswa'!B3</f>
        <v>ADAM PURNA PRATAMA</v>
      </c>
      <c r="C3" s="8" t="str">
        <f>'Data Siswa'!C3</f>
        <v>318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6" x14ac:dyDescent="0.3">
      <c r="A4" s="8">
        <f>'Data Siswa'!A4</f>
        <v>3</v>
      </c>
      <c r="B4" s="75" t="str">
        <f>'Data Siswa'!B4</f>
        <v>ALFIAN RIZKI HADI SAPUTRA</v>
      </c>
      <c r="C4" s="8" t="str">
        <f>'Data Siswa'!C4</f>
        <v>319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6" x14ac:dyDescent="0.3">
      <c r="A5" s="8">
        <f>'Data Siswa'!A5</f>
        <v>4</v>
      </c>
      <c r="B5" s="75" t="str">
        <f>'Data Siswa'!B5</f>
        <v>AMKA FAUZAN</v>
      </c>
      <c r="C5" s="8" t="str">
        <f>'Data Siswa'!C5</f>
        <v>320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6" x14ac:dyDescent="0.3">
      <c r="A6" s="8">
        <f>'Data Siswa'!A6</f>
        <v>5</v>
      </c>
      <c r="B6" s="75" t="str">
        <f>'Data Siswa'!B6</f>
        <v>ANGLES MINANGKA PUTRA</v>
      </c>
      <c r="C6" s="8" t="str">
        <f>'Data Siswa'!C6</f>
        <v>321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6" x14ac:dyDescent="0.3">
      <c r="A7" s="8">
        <f>'Data Siswa'!A7</f>
        <v>6</v>
      </c>
      <c r="B7" s="75" t="str">
        <f>'Data Siswa'!B7</f>
        <v>DAMAR MIFTAHUL HUDA</v>
      </c>
      <c r="C7" s="8" t="str">
        <f>'Data Siswa'!C7</f>
        <v>322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6" x14ac:dyDescent="0.3">
      <c r="A8" s="8">
        <f>'Data Siswa'!A8</f>
        <v>7</v>
      </c>
      <c r="B8" s="75" t="str">
        <f>'Data Siswa'!B8</f>
        <v>DIMAS SUHARDI</v>
      </c>
      <c r="C8" s="8" t="str">
        <f>'Data Siswa'!C8</f>
        <v>323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6" x14ac:dyDescent="0.3">
      <c r="A9" s="8">
        <f>'Data Siswa'!A9</f>
        <v>8</v>
      </c>
      <c r="B9" s="75" t="str">
        <f>'Data Siswa'!B9</f>
        <v>DZUL KHOLIS</v>
      </c>
      <c r="C9" s="8" t="str">
        <f>'Data Siswa'!C9</f>
        <v>324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6" x14ac:dyDescent="0.3">
      <c r="A10" s="8">
        <f>'Data Siswa'!A10</f>
        <v>9</v>
      </c>
      <c r="B10" s="75" t="str">
        <f>'Data Siswa'!B10</f>
        <v>FAHRI FAUZAN</v>
      </c>
      <c r="C10" s="8" t="str">
        <f>'Data Siswa'!C10</f>
        <v>325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6" x14ac:dyDescent="0.3">
      <c r="A11" s="8">
        <f>'Data Siswa'!A11</f>
        <v>10</v>
      </c>
      <c r="B11" s="75" t="str">
        <f>'Data Siswa'!B11</f>
        <v>FAKHRI ADITYA PURNOMO</v>
      </c>
      <c r="C11" s="8" t="str">
        <f>'Data Siswa'!C11</f>
        <v>326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6" x14ac:dyDescent="0.3">
      <c r="A12" s="8">
        <f>'Data Siswa'!A12</f>
        <v>11</v>
      </c>
      <c r="B12" s="75" t="str">
        <f>'Data Siswa'!B12</f>
        <v>FAQIH NUR IMAN</v>
      </c>
      <c r="C12" s="8" t="str">
        <f>'Data Siswa'!C12</f>
        <v>327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6" x14ac:dyDescent="0.3">
      <c r="A13" s="8">
        <f>'Data Siswa'!A13</f>
        <v>12</v>
      </c>
      <c r="B13" s="75" t="str">
        <f>'Data Siswa'!B13</f>
        <v>FERALDI EVAN PRATAMA</v>
      </c>
      <c r="C13" s="8" t="str">
        <f>'Data Siswa'!C13</f>
        <v>328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6" x14ac:dyDescent="0.3">
      <c r="A14" s="8">
        <f>'Data Siswa'!A14</f>
        <v>13</v>
      </c>
      <c r="B14" s="75" t="str">
        <f>'Data Siswa'!B14</f>
        <v>GALANG ADHE PRAMANA</v>
      </c>
      <c r="C14" s="8" t="str">
        <f>'Data Siswa'!C14</f>
        <v>329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6" x14ac:dyDescent="0.3">
      <c r="A15" s="8">
        <f>'Data Siswa'!A15</f>
        <v>14</v>
      </c>
      <c r="B15" s="75" t="str">
        <f>'Data Siswa'!B15</f>
        <v>JAMALUL INSAN</v>
      </c>
      <c r="C15" s="8" t="str">
        <f>'Data Siswa'!C15</f>
        <v>330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6" x14ac:dyDescent="0.3">
      <c r="A16" s="8">
        <f>'Data Siswa'!A16</f>
        <v>15</v>
      </c>
      <c r="B16" s="75" t="str">
        <f>'Data Siswa'!B16</f>
        <v>MUHAMAD AZAM RAMADHAN SUGIAR</v>
      </c>
      <c r="C16" s="8" t="str">
        <f>'Data Siswa'!C16</f>
        <v>331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6" x14ac:dyDescent="0.3">
      <c r="A17" s="8">
        <f>'Data Siswa'!A17</f>
        <v>16</v>
      </c>
      <c r="B17" s="75" t="str">
        <f>'Data Siswa'!B17</f>
        <v>MUHAMAD HAFIDZ ALGHIFARY</v>
      </c>
      <c r="C17" s="8" t="str">
        <f>'Data Siswa'!C17</f>
        <v>332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6" x14ac:dyDescent="0.3">
      <c r="A18" s="8">
        <f>'Data Siswa'!A18</f>
        <v>17</v>
      </c>
      <c r="B18" s="75" t="str">
        <f>'Data Siswa'!B18</f>
        <v>MUHAMAD RIZKI FIRDAUS</v>
      </c>
      <c r="C18" s="8" t="str">
        <f>'Data Siswa'!C18</f>
        <v>333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6" x14ac:dyDescent="0.3">
      <c r="A19" s="8">
        <f>'Data Siswa'!A19</f>
        <v>18</v>
      </c>
      <c r="B19" s="75" t="str">
        <f>'Data Siswa'!B19</f>
        <v>MUHAMMAD ALBIE AL AZIZZURA</v>
      </c>
      <c r="C19" s="8" t="str">
        <f>'Data Siswa'!C19</f>
        <v>334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6" x14ac:dyDescent="0.3">
      <c r="A20" s="8">
        <f>'Data Siswa'!A20</f>
        <v>19</v>
      </c>
      <c r="B20" s="75" t="str">
        <f>'Data Siswa'!B20</f>
        <v>MUHAMMAD FAHRI AKBAR</v>
      </c>
      <c r="C20" s="8" t="str">
        <f>'Data Siswa'!C20</f>
        <v>335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6" x14ac:dyDescent="0.3">
      <c r="A21" s="8">
        <f>'Data Siswa'!A21</f>
        <v>20</v>
      </c>
      <c r="B21" s="75" t="str">
        <f>'Data Siswa'!B21</f>
        <v>MUHAMMAD KHOIRUL RAFLI</v>
      </c>
      <c r="C21" s="8" t="str">
        <f>'Data Siswa'!C21</f>
        <v>336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6" x14ac:dyDescent="0.3">
      <c r="A22" s="8">
        <f>'Data Siswa'!A22</f>
        <v>21</v>
      </c>
      <c r="B22" s="75" t="str">
        <f>'Data Siswa'!B22</f>
        <v>NAUFAL ZIYAN FIRDAUS</v>
      </c>
      <c r="C22" s="8" t="str">
        <f>'Data Siswa'!C22</f>
        <v>337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6" x14ac:dyDescent="0.3">
      <c r="A23" s="8">
        <f>'Data Siswa'!A23</f>
        <v>22</v>
      </c>
      <c r="B23" s="75" t="str">
        <f>'Data Siswa'!B23</f>
        <v>RAIHAN NUDIN</v>
      </c>
      <c r="C23" s="8" t="str">
        <f>'Data Siswa'!C23</f>
        <v>338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6" x14ac:dyDescent="0.3">
      <c r="A24" s="8">
        <f>'Data Siswa'!A24</f>
        <v>23</v>
      </c>
      <c r="B24" s="75" t="str">
        <f>'Data Siswa'!B24</f>
        <v>RISKY RAMADHAN</v>
      </c>
      <c r="C24" s="8" t="str">
        <f>'Data Siswa'!C24</f>
        <v>339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6" x14ac:dyDescent="0.3">
      <c r="A25" s="8">
        <f>'Data Siswa'!A25</f>
        <v>24</v>
      </c>
      <c r="B25" s="75" t="str">
        <f>'Data Siswa'!B25</f>
        <v>SATRIA MANDALA PUTRA</v>
      </c>
      <c r="C25" s="8" t="str">
        <f>'Data Siswa'!C25</f>
        <v>340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6" x14ac:dyDescent="0.3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6" x14ac:dyDescent="0.3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6" x14ac:dyDescent="0.3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6" x14ac:dyDescent="0.3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6" x14ac:dyDescent="0.3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6" x14ac:dyDescent="0.3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6" x14ac:dyDescent="0.3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6" x14ac:dyDescent="0.3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6" x14ac:dyDescent="0.3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6" x14ac:dyDescent="0.3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6" x14ac:dyDescent="0.3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6" x14ac:dyDescent="0.3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6" x14ac:dyDescent="0.3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6" x14ac:dyDescent="0.3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6" x14ac:dyDescent="0.3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6" x14ac:dyDescent="0.3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R4" sqref="R4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5" width="4.44140625" bestFit="1" customWidth="1"/>
    <col min="6" max="6" width="5.21875" bestFit="1" customWidth="1"/>
    <col min="7" max="9" width="4.44140625" bestFit="1" customWidth="1"/>
    <col min="10" max="11" width="5.21875" bestFit="1" customWidth="1"/>
    <col min="12" max="12" width="4" customWidth="1"/>
    <col min="13" max="13" width="4.44140625" bestFit="1" customWidth="1"/>
    <col min="14" max="14" width="4" customWidth="1"/>
    <col min="15" max="18" width="4.44140625" bestFit="1" customWidth="1"/>
    <col min="19" max="19" width="4.21875" customWidth="1"/>
    <col min="20" max="20" width="6.44140625" bestFit="1" customWidth="1"/>
    <col min="21" max="21" width="9.44140625" style="63" bestFit="1" customWidth="1"/>
    <col min="22" max="22" width="2.77734375" customWidth="1"/>
    <col min="23" max="23" width="8.77734375" customWidth="1"/>
    <col min="24" max="24" width="11.44140625" bestFit="1" customWidth="1"/>
    <col min="25" max="25" width="7.77734375" customWidth="1"/>
    <col min="26" max="26" width="11.44140625" style="5" customWidth="1"/>
  </cols>
  <sheetData>
    <row r="1" spans="1:26" ht="14.55" customHeight="1" x14ac:dyDescent="0.3">
      <c r="A1" s="142" t="s">
        <v>176</v>
      </c>
      <c r="B1" s="143"/>
      <c r="C1" s="144"/>
      <c r="D1" s="145" t="s">
        <v>177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7"/>
      <c r="V1" s="132"/>
      <c r="W1" s="134" t="s">
        <v>175</v>
      </c>
      <c r="X1" s="135"/>
      <c r="Y1" s="136"/>
      <c r="Z1" s="69" t="s">
        <v>170</v>
      </c>
    </row>
    <row r="2" spans="1:26" ht="19.5" customHeight="1" x14ac:dyDescent="0.3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1"/>
      <c r="T2" s="148" t="s">
        <v>27</v>
      </c>
      <c r="U2" s="149" t="s">
        <v>99</v>
      </c>
      <c r="V2" s="133"/>
      <c r="W2" s="137" t="s">
        <v>42</v>
      </c>
      <c r="X2" s="137" t="s">
        <v>99</v>
      </c>
      <c r="Y2" s="137" t="s">
        <v>90</v>
      </c>
      <c r="Z2" s="131" t="s">
        <v>179</v>
      </c>
    </row>
    <row r="3" spans="1:26" ht="85.05" customHeight="1" x14ac:dyDescent="0.3">
      <c r="A3" s="150"/>
      <c r="B3" s="148"/>
      <c r="C3" s="150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8"/>
      <c r="U3" s="149"/>
      <c r="V3" s="133"/>
      <c r="W3" s="138"/>
      <c r="X3" s="138"/>
      <c r="Y3" s="138"/>
      <c r="Z3" s="131"/>
    </row>
    <row r="4" spans="1:26" ht="15.6" x14ac:dyDescent="0.3">
      <c r="A4" s="8">
        <f>'Data Siswa'!A2</f>
        <v>1</v>
      </c>
      <c r="B4" s="99" t="str">
        <f>'Data Siswa'!B2</f>
        <v>ACHMAD JAUZAL MICHAL</v>
      </c>
      <c r="C4" s="8" t="str">
        <f>'Data Siswa'!C2</f>
        <v>317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e">
        <f>IF(X4&lt;=4.5,"غيرمنقول",IF(AND(X4&gt;4.5,X4&lt;=5.5),"منقول مؤقت",IF(X4&gt;5.5,"منقول")))</f>
        <v>#DIV/0!</v>
      </c>
    </row>
    <row r="5" spans="1:26" ht="15.6" x14ac:dyDescent="0.3">
      <c r="A5" s="8">
        <f>'Data Siswa'!A3</f>
        <v>2</v>
      </c>
      <c r="B5" s="100" t="str">
        <f>'Data Siswa'!B3</f>
        <v>ADAM PURNA PRATAMA</v>
      </c>
      <c r="C5" s="8" t="str">
        <f>'Data Siswa'!C3</f>
        <v>318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e">
        <f t="shared" ref="Z5:Z43" si="2">IF(X5&lt;=4.5,"غيرمنقول",IF(AND(X5&gt;4.5,X5&lt;=5.5),"منقول مؤقت",IF(X5&gt;5.5,"منقول")))</f>
        <v>#DIV/0!</v>
      </c>
    </row>
    <row r="6" spans="1:26" ht="15.6" x14ac:dyDescent="0.3">
      <c r="A6" s="8">
        <f>'Data Siswa'!A4</f>
        <v>3</v>
      </c>
      <c r="B6" s="99" t="str">
        <f>'Data Siswa'!B4</f>
        <v>ALFIAN RIZKI HADI SAPUTRA</v>
      </c>
      <c r="C6" s="8" t="str">
        <f>'Data Siswa'!C4</f>
        <v>319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e">
        <f t="shared" si="2"/>
        <v>#DIV/0!</v>
      </c>
    </row>
    <row r="7" spans="1:26" ht="15.6" x14ac:dyDescent="0.3">
      <c r="A7" s="8">
        <f>'Data Siswa'!A5</f>
        <v>4</v>
      </c>
      <c r="B7" s="99" t="str">
        <f>'Data Siswa'!B5</f>
        <v>AMKA FAUZAN</v>
      </c>
      <c r="C7" s="8" t="str">
        <f>'Data Siswa'!C5</f>
        <v>320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e">
        <f t="shared" si="2"/>
        <v>#DIV/0!</v>
      </c>
    </row>
    <row r="8" spans="1:26" ht="15.6" x14ac:dyDescent="0.3">
      <c r="A8" s="8">
        <f>'Data Siswa'!A6</f>
        <v>5</v>
      </c>
      <c r="B8" s="99" t="str">
        <f>'Data Siswa'!B6</f>
        <v>ANGLES MINANGKA PUTRA</v>
      </c>
      <c r="C8" s="8" t="str">
        <f>'Data Siswa'!C6</f>
        <v>321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e">
        <f t="shared" si="2"/>
        <v>#DIV/0!</v>
      </c>
    </row>
    <row r="9" spans="1:26" ht="15.6" x14ac:dyDescent="0.3">
      <c r="A9" s="8">
        <f>'Data Siswa'!A7</f>
        <v>6</v>
      </c>
      <c r="B9" s="99" t="str">
        <f>'Data Siswa'!B7</f>
        <v>DAMAR MIFTAHUL HUDA</v>
      </c>
      <c r="C9" s="8" t="str">
        <f>'Data Siswa'!C7</f>
        <v>322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e">
        <f t="shared" si="2"/>
        <v>#DIV/0!</v>
      </c>
    </row>
    <row r="10" spans="1:26" ht="15.6" x14ac:dyDescent="0.3">
      <c r="A10" s="8">
        <f>'Data Siswa'!A8</f>
        <v>7</v>
      </c>
      <c r="B10" s="99" t="str">
        <f>'Data Siswa'!B8</f>
        <v>DIMAS SUHARDI</v>
      </c>
      <c r="C10" s="8" t="str">
        <f>'Data Siswa'!C8</f>
        <v>323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e">
        <f t="shared" si="2"/>
        <v>#DIV/0!</v>
      </c>
    </row>
    <row r="11" spans="1:26" ht="15.6" x14ac:dyDescent="0.3">
      <c r="A11" s="8">
        <f>'Data Siswa'!A9</f>
        <v>8</v>
      </c>
      <c r="B11" s="99" t="str">
        <f>'Data Siswa'!B9</f>
        <v>DZUL KHOLIS</v>
      </c>
      <c r="C11" s="8" t="str">
        <f>'Data Siswa'!C9</f>
        <v>324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e">
        <f t="shared" si="2"/>
        <v>#DIV/0!</v>
      </c>
    </row>
    <row r="12" spans="1:26" ht="15.6" x14ac:dyDescent="0.3">
      <c r="A12" s="8">
        <f>'Data Siswa'!A10</f>
        <v>9</v>
      </c>
      <c r="B12" s="99" t="str">
        <f>'Data Siswa'!B10</f>
        <v>FAHRI FAUZAN</v>
      </c>
      <c r="C12" s="8" t="str">
        <f>'Data Siswa'!C10</f>
        <v>325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e">
        <f t="shared" si="2"/>
        <v>#DIV/0!</v>
      </c>
    </row>
    <row r="13" spans="1:26" ht="15.6" x14ac:dyDescent="0.3">
      <c r="A13" s="8">
        <f>'Data Siswa'!A11</f>
        <v>10</v>
      </c>
      <c r="B13" s="99" t="str">
        <f>'Data Siswa'!B11</f>
        <v>FAKHRI ADITYA PURNOMO</v>
      </c>
      <c r="C13" s="8" t="str">
        <f>'Data Siswa'!C11</f>
        <v>326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e">
        <f t="shared" si="2"/>
        <v>#DIV/0!</v>
      </c>
    </row>
    <row r="14" spans="1:26" ht="15.6" x14ac:dyDescent="0.3">
      <c r="A14" s="8">
        <f>'Data Siswa'!A12</f>
        <v>11</v>
      </c>
      <c r="B14" s="99" t="str">
        <f>'Data Siswa'!B12</f>
        <v>FAQIH NUR IMAN</v>
      </c>
      <c r="C14" s="8" t="str">
        <f>'Data Siswa'!C12</f>
        <v>327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e">
        <f t="shared" si="2"/>
        <v>#DIV/0!</v>
      </c>
    </row>
    <row r="15" spans="1:26" ht="15.6" x14ac:dyDescent="0.3">
      <c r="A15" s="8">
        <f>'Data Siswa'!A13</f>
        <v>12</v>
      </c>
      <c r="B15" s="99" t="str">
        <f>'Data Siswa'!B13</f>
        <v>FERALDI EVAN PRATAMA</v>
      </c>
      <c r="C15" s="8" t="str">
        <f>'Data Siswa'!C13</f>
        <v>328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e">
        <f t="shared" si="2"/>
        <v>#DIV/0!</v>
      </c>
    </row>
    <row r="16" spans="1:26" ht="15.6" x14ac:dyDescent="0.3">
      <c r="A16" s="8">
        <f>'Data Siswa'!A14</f>
        <v>13</v>
      </c>
      <c r="B16" s="99" t="str">
        <f>'Data Siswa'!B14</f>
        <v>GALANG ADHE PRAMANA</v>
      </c>
      <c r="C16" s="8" t="str">
        <f>'Data Siswa'!C14</f>
        <v>329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e">
        <f t="shared" si="2"/>
        <v>#DIV/0!</v>
      </c>
    </row>
    <row r="17" spans="1:26" ht="15.6" x14ac:dyDescent="0.3">
      <c r="A17" s="8">
        <f>'Data Siswa'!A15</f>
        <v>14</v>
      </c>
      <c r="B17" s="99" t="str">
        <f>'Data Siswa'!B15</f>
        <v>JAMALUL INSAN</v>
      </c>
      <c r="C17" s="8" t="str">
        <f>'Data Siswa'!C15</f>
        <v>330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e">
        <f t="shared" si="2"/>
        <v>#DIV/0!</v>
      </c>
    </row>
    <row r="18" spans="1:26" ht="15.6" x14ac:dyDescent="0.3">
      <c r="A18" s="8">
        <f>'Data Siswa'!A16</f>
        <v>15</v>
      </c>
      <c r="B18" s="99" t="str">
        <f>'Data Siswa'!B16</f>
        <v>MUHAMAD AZAM RAMADHAN SUGIAR</v>
      </c>
      <c r="C18" s="8" t="str">
        <f>'Data Siswa'!C16</f>
        <v>331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e">
        <f t="shared" si="2"/>
        <v>#DIV/0!</v>
      </c>
    </row>
    <row r="19" spans="1:26" ht="15.6" x14ac:dyDescent="0.3">
      <c r="A19" s="8">
        <f>'Data Siswa'!A17</f>
        <v>16</v>
      </c>
      <c r="B19" s="99" t="str">
        <f>'Data Siswa'!B17</f>
        <v>MUHAMAD HAFIDZ ALGHIFARY</v>
      </c>
      <c r="C19" s="8" t="str">
        <f>'Data Siswa'!C17</f>
        <v>332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e">
        <f t="shared" si="2"/>
        <v>#DIV/0!</v>
      </c>
    </row>
    <row r="20" spans="1:26" ht="15.6" x14ac:dyDescent="0.3">
      <c r="A20" s="8">
        <f>'Data Siswa'!A18</f>
        <v>17</v>
      </c>
      <c r="B20" s="99" t="str">
        <f>'Data Siswa'!B18</f>
        <v>MUHAMAD RIZKI FIRDAUS</v>
      </c>
      <c r="C20" s="8" t="str">
        <f>'Data Siswa'!C18</f>
        <v>333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e">
        <f t="shared" si="2"/>
        <v>#DIV/0!</v>
      </c>
    </row>
    <row r="21" spans="1:26" ht="15.6" x14ac:dyDescent="0.3">
      <c r="A21" s="8">
        <f>'Data Siswa'!A19</f>
        <v>18</v>
      </c>
      <c r="B21" s="99" t="str">
        <f>'Data Siswa'!B19</f>
        <v>MUHAMMAD ALBIE AL AZIZZURA</v>
      </c>
      <c r="C21" s="8" t="str">
        <f>'Data Siswa'!C19</f>
        <v>334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e">
        <f t="shared" si="2"/>
        <v>#DIV/0!</v>
      </c>
    </row>
    <row r="22" spans="1:26" ht="15.6" x14ac:dyDescent="0.3">
      <c r="A22" s="8">
        <f>'Data Siswa'!A20</f>
        <v>19</v>
      </c>
      <c r="B22" s="99" t="str">
        <f>'Data Siswa'!B20</f>
        <v>MUHAMMAD FAHRI AKBAR</v>
      </c>
      <c r="C22" s="8" t="str">
        <f>'Data Siswa'!C20</f>
        <v>335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e">
        <f t="shared" si="2"/>
        <v>#DIV/0!</v>
      </c>
    </row>
    <row r="23" spans="1:26" ht="15.6" x14ac:dyDescent="0.3">
      <c r="A23" s="8">
        <f>'Data Siswa'!A21</f>
        <v>20</v>
      </c>
      <c r="B23" s="99" t="str">
        <f>'Data Siswa'!B21</f>
        <v>MUHAMMAD KHOIRUL RAFLI</v>
      </c>
      <c r="C23" s="8" t="str">
        <f>'Data Siswa'!C21</f>
        <v>336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e">
        <f t="shared" si="2"/>
        <v>#DIV/0!</v>
      </c>
    </row>
    <row r="24" spans="1:26" ht="15.6" x14ac:dyDescent="0.3">
      <c r="A24" s="8">
        <f>'Data Siswa'!A22</f>
        <v>21</v>
      </c>
      <c r="B24" s="99" t="str">
        <f>'Data Siswa'!B22</f>
        <v>NAUFAL ZIYAN FIRDAUS</v>
      </c>
      <c r="C24" s="8" t="str">
        <f>'Data Siswa'!C22</f>
        <v>337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e">
        <f t="shared" si="2"/>
        <v>#DIV/0!</v>
      </c>
    </row>
    <row r="25" spans="1:26" ht="15.6" x14ac:dyDescent="0.3">
      <c r="A25" s="8">
        <f>'Data Siswa'!A23</f>
        <v>22</v>
      </c>
      <c r="B25" s="99" t="str">
        <f>'Data Siswa'!B23</f>
        <v>RAIHAN NUDIN</v>
      </c>
      <c r="C25" s="8" t="str">
        <f>'Data Siswa'!C23</f>
        <v>338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e">
        <f t="shared" si="2"/>
        <v>#DIV/0!</v>
      </c>
    </row>
    <row r="26" spans="1:26" ht="15.6" x14ac:dyDescent="0.3">
      <c r="A26" s="8">
        <f>'Data Siswa'!A24</f>
        <v>23</v>
      </c>
      <c r="B26" s="99" t="str">
        <f>'Data Siswa'!B24</f>
        <v>RISKY RAMADHAN</v>
      </c>
      <c r="C26" s="8" t="str">
        <f>'Data Siswa'!C24</f>
        <v>339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e">
        <f t="shared" si="2"/>
        <v>#DIV/0!</v>
      </c>
    </row>
    <row r="27" spans="1:26" ht="15.6" x14ac:dyDescent="0.3">
      <c r="A27" s="8">
        <f>'Data Siswa'!A25</f>
        <v>24</v>
      </c>
      <c r="B27" s="99" t="str">
        <f>'Data Siswa'!B25</f>
        <v>SATRIA MANDALA PUTRA</v>
      </c>
      <c r="C27" s="8" t="str">
        <f>'Data Siswa'!C25</f>
        <v>340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e">
        <f t="shared" si="2"/>
        <v>#DIV/0!</v>
      </c>
    </row>
    <row r="28" spans="1:26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e">
        <f t="shared" si="2"/>
        <v>#DIV/0!</v>
      </c>
    </row>
    <row r="29" spans="1:26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e">
        <f t="shared" si="2"/>
        <v>#DIV/0!</v>
      </c>
    </row>
    <row r="30" spans="1:26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e">
        <f t="shared" si="2"/>
        <v>#DIV/0!</v>
      </c>
    </row>
    <row r="31" spans="1:26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e">
        <f t="shared" si="2"/>
        <v>#DIV/0!</v>
      </c>
    </row>
    <row r="32" spans="1:26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e">
        <f t="shared" si="2"/>
        <v>#DIV/0!</v>
      </c>
    </row>
    <row r="33" spans="1:26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e">
        <f t="shared" si="2"/>
        <v>#DIV/0!</v>
      </c>
    </row>
    <row r="34" spans="1:26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e">
        <f t="shared" si="2"/>
        <v>#DIV/0!</v>
      </c>
    </row>
    <row r="35" spans="1:26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e">
        <f t="shared" si="2"/>
        <v>#DIV/0!</v>
      </c>
    </row>
    <row r="36" spans="1:26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e">
        <f t="shared" si="2"/>
        <v>#DIV/0!</v>
      </c>
    </row>
    <row r="37" spans="1:26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e">
        <f t="shared" si="2"/>
        <v>#DIV/0!</v>
      </c>
    </row>
    <row r="38" spans="1:26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e">
        <f t="shared" si="2"/>
        <v>#DIV/0!</v>
      </c>
    </row>
    <row r="39" spans="1:26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e">
        <f t="shared" si="2"/>
        <v>#DIV/0!</v>
      </c>
    </row>
    <row r="40" spans="1:26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e">
        <f t="shared" si="2"/>
        <v>#DIV/0!</v>
      </c>
    </row>
    <row r="41" spans="1:26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e">
        <f t="shared" si="2"/>
        <v>#DIV/0!</v>
      </c>
    </row>
    <row r="42" spans="1:26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e">
        <f t="shared" si="2"/>
        <v>#DIV/0!</v>
      </c>
    </row>
    <row r="43" spans="1:26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e">
        <f t="shared" si="2"/>
        <v>#DIV/0!</v>
      </c>
    </row>
    <row r="44" spans="1:26" x14ac:dyDescent="0.3">
      <c r="U44"/>
      <c r="Z44"/>
    </row>
  </sheetData>
  <sheetProtection algorithmName="SHA-512" hashValue="qrNXSFJQWTkt+bd7qjssngjaB0hENetwGqiVOYGJzawQIwY8ASm+ARCUspGOuZGM+UVIZlSmuRMbaau7GJuXOw==" saltValue="E1a5tMz/C5gCPauBaWj2O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2" sqref="J12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10" max="10" width="39.44140625" customWidth="1"/>
  </cols>
  <sheetData>
    <row r="1" spans="1:10" x14ac:dyDescent="0.3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6"/>
    </row>
    <row r="2" spans="1:10" ht="14.55" customHeight="1" x14ac:dyDescent="0.3">
      <c r="A2" s="150" t="s">
        <v>76</v>
      </c>
      <c r="B2" s="148" t="s">
        <v>55</v>
      </c>
      <c r="C2" s="150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4" t="s">
        <v>178</v>
      </c>
    </row>
    <row r="3" spans="1:10" ht="53.1" customHeight="1" x14ac:dyDescent="0.3">
      <c r="A3" s="150"/>
      <c r="B3" s="148"/>
      <c r="C3" s="150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6" x14ac:dyDescent="0.3">
      <c r="A4" s="8">
        <f>'Data Siswa'!A2</f>
        <v>1</v>
      </c>
      <c r="B4" s="99" t="str">
        <f>'Data Siswa'!B2</f>
        <v>ACHMAD JAUZAL MICHAL</v>
      </c>
      <c r="C4" s="8" t="str">
        <f>'Data Siswa'!C2</f>
        <v>317</v>
      </c>
      <c r="D4" s="18"/>
      <c r="E4" s="18"/>
      <c r="F4" s="18"/>
      <c r="G4" s="18"/>
      <c r="H4" s="18"/>
      <c r="I4" s="18"/>
      <c r="J4" s="97" t="s">
        <v>97</v>
      </c>
    </row>
    <row r="5" spans="1:10" ht="15.6" x14ac:dyDescent="0.3">
      <c r="A5" s="8">
        <f>'Data Siswa'!A3</f>
        <v>2</v>
      </c>
      <c r="B5" s="100" t="str">
        <f>'Data Siswa'!B3</f>
        <v>ADAM PURNA PRATAMA</v>
      </c>
      <c r="C5" s="8" t="str">
        <f>'Data Siswa'!C3</f>
        <v>318</v>
      </c>
      <c r="D5" s="18"/>
      <c r="E5" s="18"/>
      <c r="F5" s="18"/>
      <c r="G5" s="18"/>
      <c r="H5" s="18"/>
      <c r="I5" s="18"/>
      <c r="J5" s="97" t="s">
        <v>97</v>
      </c>
    </row>
    <row r="6" spans="1:10" ht="15.6" x14ac:dyDescent="0.3">
      <c r="A6" s="8">
        <f>'Data Siswa'!A4</f>
        <v>3</v>
      </c>
      <c r="B6" s="99" t="str">
        <f>'Data Siswa'!B4</f>
        <v>ALFIAN RIZKI HADI SAPUTRA</v>
      </c>
      <c r="C6" s="8" t="str">
        <f>'Data Siswa'!C4</f>
        <v>319</v>
      </c>
      <c r="D6" s="18"/>
      <c r="E6" s="18"/>
      <c r="F6" s="18"/>
      <c r="G6" s="18"/>
      <c r="H6" s="18"/>
      <c r="I6" s="18"/>
      <c r="J6" s="97" t="s">
        <v>97</v>
      </c>
    </row>
    <row r="7" spans="1:10" ht="15.6" x14ac:dyDescent="0.3">
      <c r="A7" s="8">
        <f>'Data Siswa'!A5</f>
        <v>4</v>
      </c>
      <c r="B7" s="99" t="str">
        <f>'Data Siswa'!B5</f>
        <v>AMKA FAUZAN</v>
      </c>
      <c r="C7" s="8" t="str">
        <f>'Data Siswa'!C5</f>
        <v>320</v>
      </c>
      <c r="D7" s="18"/>
      <c r="E7" s="18"/>
      <c r="F7" s="18"/>
      <c r="G7" s="18"/>
      <c r="H7" s="18"/>
      <c r="I7" s="18"/>
      <c r="J7" s="97" t="s">
        <v>97</v>
      </c>
    </row>
    <row r="8" spans="1:10" ht="15.6" x14ac:dyDescent="0.3">
      <c r="A8" s="8">
        <f>'Data Siswa'!A6</f>
        <v>5</v>
      </c>
      <c r="B8" s="99" t="str">
        <f>'Data Siswa'!B6</f>
        <v>ANGLES MINANGKA PUTRA</v>
      </c>
      <c r="C8" s="8" t="str">
        <f>'Data Siswa'!C6</f>
        <v>321</v>
      </c>
      <c r="D8" s="18"/>
      <c r="E8" s="18"/>
      <c r="F8" s="18"/>
      <c r="G8" s="18"/>
      <c r="H8" s="18"/>
      <c r="I8" s="18"/>
      <c r="J8" s="97" t="s">
        <v>97</v>
      </c>
    </row>
    <row r="9" spans="1:10" ht="15.6" x14ac:dyDescent="0.3">
      <c r="A9" s="8">
        <f>'Data Siswa'!A7</f>
        <v>6</v>
      </c>
      <c r="B9" s="99" t="str">
        <f>'Data Siswa'!B7</f>
        <v>DAMAR MIFTAHUL HUDA</v>
      </c>
      <c r="C9" s="8" t="str">
        <f>'Data Siswa'!C7</f>
        <v>322</v>
      </c>
      <c r="D9" s="18"/>
      <c r="E9" s="18"/>
      <c r="F9" s="18"/>
      <c r="G9" s="18"/>
      <c r="H9" s="18"/>
      <c r="I9" s="18"/>
      <c r="J9" s="97" t="s">
        <v>97</v>
      </c>
    </row>
    <row r="10" spans="1:10" ht="15.6" x14ac:dyDescent="0.3">
      <c r="A10" s="8">
        <f>'Data Siswa'!A8</f>
        <v>7</v>
      </c>
      <c r="B10" s="99" t="str">
        <f>'Data Siswa'!B8</f>
        <v>DIMAS SUHARDI</v>
      </c>
      <c r="C10" s="8" t="str">
        <f>'Data Siswa'!C8</f>
        <v>323</v>
      </c>
      <c r="D10" s="18"/>
      <c r="E10" s="18"/>
      <c r="F10" s="18"/>
      <c r="G10" s="18"/>
      <c r="H10" s="18"/>
      <c r="I10" s="18"/>
      <c r="J10" s="97" t="s">
        <v>97</v>
      </c>
    </row>
    <row r="11" spans="1:10" ht="15.6" x14ac:dyDescent="0.3">
      <c r="A11" s="8">
        <f>'Data Siswa'!A9</f>
        <v>8</v>
      </c>
      <c r="B11" s="99" t="str">
        <f>'Data Siswa'!B9</f>
        <v>DZUL KHOLIS</v>
      </c>
      <c r="C11" s="8" t="str">
        <f>'Data Siswa'!C9</f>
        <v>324</v>
      </c>
      <c r="D11" s="18"/>
      <c r="E11" s="18"/>
      <c r="F11" s="18"/>
      <c r="G11" s="18"/>
      <c r="H11" s="18"/>
      <c r="I11" s="18"/>
      <c r="J11" s="97" t="s">
        <v>97</v>
      </c>
    </row>
    <row r="12" spans="1:10" ht="15.6" x14ac:dyDescent="0.3">
      <c r="A12" s="8">
        <f>'Data Siswa'!A10</f>
        <v>9</v>
      </c>
      <c r="B12" s="99" t="str">
        <f>'Data Siswa'!B10</f>
        <v>FAHRI FAUZAN</v>
      </c>
      <c r="C12" s="8" t="str">
        <f>'Data Siswa'!C10</f>
        <v>325</v>
      </c>
      <c r="D12" s="18"/>
      <c r="E12" s="18"/>
      <c r="F12" s="18"/>
      <c r="G12" s="18"/>
      <c r="H12" s="18"/>
      <c r="I12" s="18"/>
      <c r="J12" s="97" t="s">
        <v>97</v>
      </c>
    </row>
    <row r="13" spans="1:10" ht="15.6" x14ac:dyDescent="0.3">
      <c r="A13" s="8">
        <f>'Data Siswa'!A11</f>
        <v>10</v>
      </c>
      <c r="B13" s="99" t="str">
        <f>'Data Siswa'!B11</f>
        <v>FAKHRI ADITYA PURNOMO</v>
      </c>
      <c r="C13" s="8" t="str">
        <f>'Data Siswa'!C11</f>
        <v>326</v>
      </c>
      <c r="D13" s="18"/>
      <c r="E13" s="18"/>
      <c r="F13" s="18"/>
      <c r="G13" s="18"/>
      <c r="H13" s="18"/>
      <c r="I13" s="18"/>
      <c r="J13" s="97" t="s">
        <v>97</v>
      </c>
    </row>
    <row r="14" spans="1:10" ht="15.6" x14ac:dyDescent="0.3">
      <c r="A14" s="8">
        <f>'Data Siswa'!A12</f>
        <v>11</v>
      </c>
      <c r="B14" s="99" t="str">
        <f>'Data Siswa'!B12</f>
        <v>FAQIH NUR IMAN</v>
      </c>
      <c r="C14" s="8" t="str">
        <f>'Data Siswa'!C12</f>
        <v>327</v>
      </c>
      <c r="D14" s="18"/>
      <c r="E14" s="18"/>
      <c r="F14" s="18"/>
      <c r="G14" s="18"/>
      <c r="H14" s="18"/>
      <c r="I14" s="18"/>
      <c r="J14" s="97" t="s">
        <v>97</v>
      </c>
    </row>
    <row r="15" spans="1:10" ht="15.6" x14ac:dyDescent="0.3">
      <c r="A15" s="8">
        <f>'Data Siswa'!A13</f>
        <v>12</v>
      </c>
      <c r="B15" s="99" t="str">
        <f>'Data Siswa'!B13</f>
        <v>FERALDI EVAN PRATAMA</v>
      </c>
      <c r="C15" s="8" t="str">
        <f>'Data Siswa'!C13</f>
        <v>328</v>
      </c>
      <c r="D15" s="18"/>
      <c r="E15" s="18"/>
      <c r="F15" s="18"/>
      <c r="G15" s="18"/>
      <c r="H15" s="18"/>
      <c r="I15" s="18"/>
      <c r="J15" s="97" t="s">
        <v>97</v>
      </c>
    </row>
    <row r="16" spans="1:10" ht="15.6" x14ac:dyDescent="0.3">
      <c r="A16" s="8">
        <f>'Data Siswa'!A14</f>
        <v>13</v>
      </c>
      <c r="B16" s="99" t="str">
        <f>'Data Siswa'!B14</f>
        <v>GALANG ADHE PRAMANA</v>
      </c>
      <c r="C16" s="8" t="str">
        <f>'Data Siswa'!C14</f>
        <v>329</v>
      </c>
      <c r="D16" s="18"/>
      <c r="E16" s="18"/>
      <c r="F16" s="18"/>
      <c r="G16" s="18"/>
      <c r="H16" s="18"/>
      <c r="I16" s="18"/>
      <c r="J16" s="97" t="s">
        <v>97</v>
      </c>
    </row>
    <row r="17" spans="1:10" ht="15.6" x14ac:dyDescent="0.3">
      <c r="A17" s="8">
        <f>'Data Siswa'!A15</f>
        <v>14</v>
      </c>
      <c r="B17" s="99" t="str">
        <f>'Data Siswa'!B15</f>
        <v>JAMALUL INSAN</v>
      </c>
      <c r="C17" s="8" t="str">
        <f>'Data Siswa'!C15</f>
        <v>330</v>
      </c>
      <c r="D17" s="18"/>
      <c r="E17" s="18"/>
      <c r="F17" s="18"/>
      <c r="G17" s="18"/>
      <c r="H17" s="18"/>
      <c r="I17" s="18"/>
      <c r="J17" s="97" t="s">
        <v>97</v>
      </c>
    </row>
    <row r="18" spans="1:10" ht="15.6" x14ac:dyDescent="0.3">
      <c r="A18" s="8">
        <f>'Data Siswa'!A16</f>
        <v>15</v>
      </c>
      <c r="B18" s="99" t="str">
        <f>'Data Siswa'!B16</f>
        <v>MUHAMAD AZAM RAMADHAN SUGIAR</v>
      </c>
      <c r="C18" s="8" t="str">
        <f>'Data Siswa'!C16</f>
        <v>331</v>
      </c>
      <c r="D18" s="18"/>
      <c r="E18" s="18"/>
      <c r="F18" s="18"/>
      <c r="G18" s="18"/>
      <c r="H18" s="18"/>
      <c r="I18" s="18"/>
      <c r="J18" s="97" t="s">
        <v>97</v>
      </c>
    </row>
    <row r="19" spans="1:10" ht="15.6" x14ac:dyDescent="0.3">
      <c r="A19" s="8">
        <f>'Data Siswa'!A17</f>
        <v>16</v>
      </c>
      <c r="B19" s="99" t="str">
        <f>'Data Siswa'!B17</f>
        <v>MUHAMAD HAFIDZ ALGHIFARY</v>
      </c>
      <c r="C19" s="8" t="str">
        <f>'Data Siswa'!C17</f>
        <v>332</v>
      </c>
      <c r="D19" s="18"/>
      <c r="E19" s="18"/>
      <c r="F19" s="18"/>
      <c r="G19" s="18"/>
      <c r="H19" s="18"/>
      <c r="I19" s="18"/>
      <c r="J19" s="97" t="s">
        <v>97</v>
      </c>
    </row>
    <row r="20" spans="1:10" ht="15.6" x14ac:dyDescent="0.3">
      <c r="A20" s="8">
        <f>'Data Siswa'!A18</f>
        <v>17</v>
      </c>
      <c r="B20" s="99" t="str">
        <f>'Data Siswa'!B18</f>
        <v>MUHAMAD RIZKI FIRDAUS</v>
      </c>
      <c r="C20" s="8" t="str">
        <f>'Data Siswa'!C18</f>
        <v>333</v>
      </c>
      <c r="D20" s="18"/>
      <c r="E20" s="18"/>
      <c r="F20" s="18"/>
      <c r="G20" s="18"/>
      <c r="H20" s="18"/>
      <c r="I20" s="18"/>
      <c r="J20" s="97" t="s">
        <v>97</v>
      </c>
    </row>
    <row r="21" spans="1:10" ht="15.6" x14ac:dyDescent="0.3">
      <c r="A21" s="8">
        <f>'Data Siswa'!A19</f>
        <v>18</v>
      </c>
      <c r="B21" s="99" t="str">
        <f>'Data Siswa'!B19</f>
        <v>MUHAMMAD ALBIE AL AZIZZURA</v>
      </c>
      <c r="C21" s="8" t="str">
        <f>'Data Siswa'!C19</f>
        <v>334</v>
      </c>
      <c r="D21" s="18"/>
      <c r="E21" s="18"/>
      <c r="F21" s="18"/>
      <c r="G21" s="18"/>
      <c r="H21" s="18"/>
      <c r="I21" s="18"/>
      <c r="J21" s="97" t="s">
        <v>97</v>
      </c>
    </row>
    <row r="22" spans="1:10" ht="15.6" x14ac:dyDescent="0.3">
      <c r="A22" s="8">
        <f>'Data Siswa'!A20</f>
        <v>19</v>
      </c>
      <c r="B22" s="99" t="str">
        <f>'Data Siswa'!B20</f>
        <v>MUHAMMAD FAHRI AKBAR</v>
      </c>
      <c r="C22" s="8" t="str">
        <f>'Data Siswa'!C20</f>
        <v>335</v>
      </c>
      <c r="D22" s="18"/>
      <c r="E22" s="18"/>
      <c r="F22" s="18"/>
      <c r="G22" s="18"/>
      <c r="H22" s="18"/>
      <c r="I22" s="18"/>
      <c r="J22" s="97" t="s">
        <v>97</v>
      </c>
    </row>
    <row r="23" spans="1:10" ht="15.6" x14ac:dyDescent="0.3">
      <c r="A23" s="8">
        <f>'Data Siswa'!A21</f>
        <v>20</v>
      </c>
      <c r="B23" s="99" t="str">
        <f>'Data Siswa'!B21</f>
        <v>MUHAMMAD KHOIRUL RAFLI</v>
      </c>
      <c r="C23" s="8" t="str">
        <f>'Data Siswa'!C21</f>
        <v>336</v>
      </c>
      <c r="D23" s="18"/>
      <c r="E23" s="18"/>
      <c r="F23" s="18"/>
      <c r="G23" s="18"/>
      <c r="H23" s="18"/>
      <c r="I23" s="18"/>
      <c r="J23" s="97" t="s">
        <v>97</v>
      </c>
    </row>
    <row r="24" spans="1:10" ht="15.6" x14ac:dyDescent="0.3">
      <c r="A24" s="8">
        <f>'Data Siswa'!A22</f>
        <v>21</v>
      </c>
      <c r="B24" s="99" t="str">
        <f>'Data Siswa'!B22</f>
        <v>NAUFAL ZIYAN FIRDAUS</v>
      </c>
      <c r="C24" s="8" t="str">
        <f>'Data Siswa'!C22</f>
        <v>337</v>
      </c>
      <c r="D24" s="18"/>
      <c r="E24" s="18"/>
      <c r="F24" s="18"/>
      <c r="G24" s="18"/>
      <c r="H24" s="18"/>
      <c r="I24" s="18"/>
      <c r="J24" s="97" t="s">
        <v>97</v>
      </c>
    </row>
    <row r="25" spans="1:10" ht="15.6" x14ac:dyDescent="0.3">
      <c r="A25" s="8">
        <f>'Data Siswa'!A23</f>
        <v>22</v>
      </c>
      <c r="B25" s="99" t="str">
        <f>'Data Siswa'!B23</f>
        <v>RAIHAN NUDIN</v>
      </c>
      <c r="C25" s="8" t="str">
        <f>'Data Siswa'!C23</f>
        <v>338</v>
      </c>
      <c r="D25" s="18"/>
      <c r="E25" s="18"/>
      <c r="F25" s="18"/>
      <c r="G25" s="18"/>
      <c r="H25" s="18"/>
      <c r="I25" s="18"/>
      <c r="J25" s="97" t="s">
        <v>97</v>
      </c>
    </row>
    <row r="26" spans="1:10" ht="15.6" x14ac:dyDescent="0.3">
      <c r="A26" s="8">
        <f>'Data Siswa'!A24</f>
        <v>23</v>
      </c>
      <c r="B26" s="99" t="str">
        <f>'Data Siswa'!B24</f>
        <v>RISKY RAMADHAN</v>
      </c>
      <c r="C26" s="8" t="str">
        <f>'Data Siswa'!C24</f>
        <v>339</v>
      </c>
      <c r="D26" s="18"/>
      <c r="E26" s="18"/>
      <c r="F26" s="18"/>
      <c r="G26" s="18"/>
      <c r="H26" s="18"/>
      <c r="I26" s="18"/>
      <c r="J26" s="97" t="s">
        <v>97</v>
      </c>
    </row>
    <row r="27" spans="1:10" ht="15.6" x14ac:dyDescent="0.3">
      <c r="A27" s="8">
        <f>'Data Siswa'!A25</f>
        <v>24</v>
      </c>
      <c r="B27" s="99" t="str">
        <f>'Data Siswa'!B25</f>
        <v>SATRIA MANDALA PUTRA</v>
      </c>
      <c r="C27" s="8" t="str">
        <f>'Data Siswa'!C25</f>
        <v>340</v>
      </c>
      <c r="D27" s="18"/>
      <c r="E27" s="18"/>
      <c r="F27" s="18"/>
      <c r="G27" s="18"/>
      <c r="H27" s="18"/>
      <c r="I27" s="18"/>
      <c r="J27" s="97" t="s">
        <v>97</v>
      </c>
    </row>
    <row r="28" spans="1:10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 t="s">
        <v>97</v>
      </c>
    </row>
    <row r="29" spans="1:10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 t="s">
        <v>97</v>
      </c>
    </row>
    <row r="30" spans="1:10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 t="s">
        <v>97</v>
      </c>
    </row>
    <row r="31" spans="1:10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 t="s">
        <v>97</v>
      </c>
    </row>
    <row r="32" spans="1:10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102" zoomScaleNormal="70" zoomScalePageLayoutView="102" workbookViewId="0">
      <selection activeCell="O10" sqref="O10"/>
    </sheetView>
  </sheetViews>
  <sheetFormatPr defaultColWidth="0" defaultRowHeight="14.4" zeroHeight="1" x14ac:dyDescent="0.3"/>
  <cols>
    <col min="1" max="1" width="4.44140625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1" customWidth="1"/>
    <col min="13" max="13" width="10.77734375" customWidth="1"/>
    <col min="14" max="14" width="5.21875" style="3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265" t="str">
        <f>VLOOKUP($U$8,'Nilai Tahriri'!$A$2:$X$41,2,FALSE)&amp;" ( "&amp;VLOOKUP($U$8,'Data Siswa'!$A$2:$D$41,3,FALSE)&amp;" )"</f>
        <v>RAIHAN NUDIN ( 338 )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</row>
    <row r="2" spans="2:28" ht="11.55" customHeight="1" x14ac:dyDescent="0.3"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3" customHeight="1" x14ac:dyDescent="0.3">
      <c r="B3" s="266" t="str">
        <f>Biodata!$B$12</f>
        <v>١٤٤٦ - ١٤٤٧ ه</v>
      </c>
      <c r="C3" s="266"/>
      <c r="D3" s="267" t="str">
        <f>Biodata!$B$10</f>
        <v xml:space="preserve">العام الدراسي : </v>
      </c>
      <c r="E3" s="267"/>
      <c r="F3" s="267"/>
      <c r="G3" s="267"/>
      <c r="H3" s="267"/>
      <c r="I3" s="267"/>
      <c r="J3" s="267"/>
      <c r="K3" s="269" t="str">
        <f>Biodata!$B$7</f>
        <v>الفصل الدراسي : الثاني</v>
      </c>
      <c r="M3" s="269" t="str">
        <f>Biodata!$B$4</f>
        <v>الصف  : الخامس أ للبنين</v>
      </c>
      <c r="N3" s="269"/>
      <c r="O3" s="271" t="str">
        <f>(VLOOKUP($U$8,'Data Siswa'!$A$2:$D$41,4,FALSE))</f>
        <v xml:space="preserve"> </v>
      </c>
      <c r="P3" s="271"/>
      <c r="Q3" s="271"/>
      <c r="R3" s="273" t="s">
        <v>281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3" customHeight="1" x14ac:dyDescent="0.3">
      <c r="B4" s="275" t="str">
        <f>Biodata!$B$11</f>
        <v>٢٠٢٥ - ٢٠٢٦ م</v>
      </c>
      <c r="C4" s="275"/>
      <c r="D4" s="268"/>
      <c r="E4" s="268"/>
      <c r="F4" s="268"/>
      <c r="G4" s="268"/>
      <c r="H4" s="268"/>
      <c r="I4" s="268"/>
      <c r="J4" s="268"/>
      <c r="K4" s="270"/>
      <c r="L4" s="109"/>
      <c r="M4" s="270"/>
      <c r="N4" s="270"/>
      <c r="O4" s="272"/>
      <c r="P4" s="272"/>
      <c r="Q4" s="272"/>
      <c r="R4" s="274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35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00000000000001" customHeight="1" x14ac:dyDescent="0.3">
      <c r="B6" s="252" t="s">
        <v>269</v>
      </c>
      <c r="C6" s="253"/>
      <c r="D6" s="253"/>
      <c r="E6" s="253"/>
      <c r="F6" s="253"/>
      <c r="G6" s="253"/>
      <c r="H6" s="253"/>
      <c r="I6" s="253"/>
      <c r="J6" s="253"/>
      <c r="K6" s="253"/>
      <c r="L6" s="254" t="s">
        <v>0</v>
      </c>
      <c r="M6" s="252" t="s">
        <v>269</v>
      </c>
      <c r="N6" s="253"/>
      <c r="O6" s="253"/>
      <c r="P6" s="253"/>
      <c r="Q6" s="253"/>
      <c r="R6" s="259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00000000000001" customHeight="1" x14ac:dyDescent="0.3">
      <c r="B7" s="261" t="s">
        <v>1</v>
      </c>
      <c r="C7" s="262"/>
      <c r="D7" s="262"/>
      <c r="E7" s="262"/>
      <c r="F7" s="262"/>
      <c r="G7" s="262" t="s">
        <v>2</v>
      </c>
      <c r="H7" s="262"/>
      <c r="I7" s="262"/>
      <c r="J7" s="262"/>
      <c r="K7" s="262"/>
      <c r="L7" s="255"/>
      <c r="M7" s="261" t="s">
        <v>1</v>
      </c>
      <c r="N7" s="262"/>
      <c r="O7" s="262" t="s">
        <v>3</v>
      </c>
      <c r="P7" s="262"/>
      <c r="Q7" s="262"/>
      <c r="R7" s="260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00000000000001" customHeight="1" thickBot="1" x14ac:dyDescent="0.35">
      <c r="B8" s="68" t="s">
        <v>4</v>
      </c>
      <c r="C8" s="207" t="s">
        <v>5</v>
      </c>
      <c r="D8" s="207"/>
      <c r="E8" s="207"/>
      <c r="F8" s="207"/>
      <c r="G8" s="207"/>
      <c r="H8" s="207"/>
      <c r="I8" s="207"/>
      <c r="J8" s="207"/>
      <c r="K8" s="207"/>
      <c r="L8" s="256"/>
      <c r="M8" s="65" t="s">
        <v>4</v>
      </c>
      <c r="N8" s="32" t="s">
        <v>5</v>
      </c>
      <c r="O8" s="207"/>
      <c r="P8" s="207"/>
      <c r="Q8" s="207"/>
      <c r="R8" s="260"/>
      <c r="S8" s="22"/>
      <c r="T8" s="22"/>
      <c r="U8" s="24">
        <v>22</v>
      </c>
      <c r="V8" s="22"/>
      <c r="W8" s="19"/>
      <c r="X8" s="19"/>
      <c r="Y8" s="19"/>
      <c r="Z8" s="19"/>
      <c r="AA8" s="19"/>
      <c r="AB8" s="19"/>
    </row>
    <row r="9" spans="2:28" ht="15.6" customHeight="1" thickBot="1" x14ac:dyDescent="0.35">
      <c r="B9" s="168" t="s">
        <v>142</v>
      </c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87" t="str">
        <f>VLOOKUP(N9,Sheet1!$A$1:$B$93,2)</f>
        <v xml:space="preserve"> </v>
      </c>
      <c r="N9" s="92"/>
      <c r="O9" s="94"/>
      <c r="P9" s="257" t="s">
        <v>100</v>
      </c>
      <c r="Q9" s="258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" customHeight="1" x14ac:dyDescent="0.3">
      <c r="B10" s="77" t="str">
        <f>VLOOKUP(C10,Sheet1!$A$1:$B$93,2)</f>
        <v xml:space="preserve"> </v>
      </c>
      <c r="C10" s="180">
        <f>VLOOKUP($U$8,'Nilai Syafahi'!$A$4:$Z$43,4,FALSE)</f>
        <v>0</v>
      </c>
      <c r="D10" s="181"/>
      <c r="E10" s="181"/>
      <c r="F10" s="181"/>
      <c r="G10" s="170" t="s">
        <v>144</v>
      </c>
      <c r="H10" s="171"/>
      <c r="I10" s="171"/>
      <c r="J10" s="171"/>
      <c r="K10" s="172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60" t="s">
        <v>101</v>
      </c>
      <c r="Q10" s="161"/>
      <c r="R10" s="61">
        <v>2</v>
      </c>
      <c r="S10" s="22"/>
      <c r="T10" s="22"/>
      <c r="U10" s="246" t="s">
        <v>152</v>
      </c>
      <c r="V10" s="248">
        <v>1</v>
      </c>
      <c r="W10" s="19"/>
      <c r="X10" s="19"/>
      <c r="Y10" s="19"/>
      <c r="Z10" s="19"/>
      <c r="AA10" s="19"/>
      <c r="AB10" s="19"/>
    </row>
    <row r="11" spans="2:28" ht="15.6" customHeight="1" x14ac:dyDescent="0.3">
      <c r="B11" s="33" t="str">
        <f>VLOOKUP(C11,Sheet1!$A$1:$B$93,2)</f>
        <v xml:space="preserve"> </v>
      </c>
      <c r="C11" s="155">
        <f>VLOOKUP($U$8,'Nilai Syafahi'!$A$4:$Z$43,5,FALSE)</f>
        <v>0</v>
      </c>
      <c r="D11" s="156"/>
      <c r="E11" s="156"/>
      <c r="F11" s="156"/>
      <c r="G11" s="157"/>
      <c r="H11" s="158"/>
      <c r="I11" s="158"/>
      <c r="J11" s="158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60" t="s">
        <v>102</v>
      </c>
      <c r="Q11" s="161"/>
      <c r="R11" s="61">
        <v>3</v>
      </c>
      <c r="S11" s="22"/>
      <c r="T11" s="22"/>
      <c r="U11" s="247"/>
      <c r="V11" s="249"/>
      <c r="W11" s="19"/>
      <c r="X11" s="19"/>
      <c r="Y11" s="19"/>
      <c r="Z11" s="19"/>
      <c r="AA11" s="19"/>
      <c r="AB11" s="19"/>
    </row>
    <row r="12" spans="2:28" ht="15.6" customHeight="1" x14ac:dyDescent="0.3">
      <c r="B12" s="33" t="str">
        <f>VLOOKUP(C12,Sheet1!$A$1:$B$93,2)</f>
        <v xml:space="preserve"> </v>
      </c>
      <c r="C12" s="155">
        <f>VLOOKUP($U$8,'Nilai Syafahi'!$A$4:$Z$43,6,FALSE)</f>
        <v>0</v>
      </c>
      <c r="D12" s="156"/>
      <c r="E12" s="156"/>
      <c r="F12" s="156"/>
      <c r="G12" s="157"/>
      <c r="H12" s="158"/>
      <c r="I12" s="158"/>
      <c r="J12" s="158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60" t="s">
        <v>103</v>
      </c>
      <c r="Q12" s="161"/>
      <c r="R12" s="61">
        <v>4</v>
      </c>
      <c r="S12" s="22"/>
      <c r="T12" s="22"/>
      <c r="U12" s="246" t="s">
        <v>153</v>
      </c>
      <c r="V12" s="250">
        <v>24</v>
      </c>
      <c r="W12" s="19"/>
      <c r="X12" s="19"/>
      <c r="Y12" s="19"/>
      <c r="Z12" s="19"/>
      <c r="AA12" s="19"/>
      <c r="AB12" s="19"/>
    </row>
    <row r="13" spans="2:28" ht="15.6" customHeight="1" x14ac:dyDescent="0.3">
      <c r="B13" s="33" t="str">
        <f>VLOOKUP(C13,Sheet1!$A$1:$B$93,2)</f>
        <v xml:space="preserve"> </v>
      </c>
      <c r="C13" s="155">
        <f>VLOOKUP($U$8,'Nilai Syafahi'!$A$4:$Z$43,7,FALSE)</f>
        <v>0</v>
      </c>
      <c r="D13" s="156"/>
      <c r="E13" s="156"/>
      <c r="F13" s="156"/>
      <c r="G13" s="157"/>
      <c r="H13" s="158"/>
      <c r="I13" s="158"/>
      <c r="J13" s="158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60" t="s">
        <v>104</v>
      </c>
      <c r="Q13" s="161"/>
      <c r="R13" s="61">
        <v>5</v>
      </c>
      <c r="S13" s="22"/>
      <c r="T13" s="22"/>
      <c r="U13" s="247"/>
      <c r="V13" s="249"/>
      <c r="W13" s="19"/>
      <c r="X13" s="19"/>
      <c r="Y13" s="19"/>
      <c r="Z13" s="19"/>
      <c r="AA13" s="19"/>
      <c r="AB13" s="19"/>
    </row>
    <row r="14" spans="2:28" ht="15.6" customHeight="1" x14ac:dyDescent="0.3">
      <c r="B14" s="33" t="str">
        <f>VLOOKUP(C14,Sheet1!$A$1:$B$93,2)</f>
        <v xml:space="preserve"> </v>
      </c>
      <c r="C14" s="155">
        <f>VLOOKUP($U$8,'Nilai Syafahi'!$A$4:$Z$43,8,FALSE)</f>
        <v>0</v>
      </c>
      <c r="D14" s="156"/>
      <c r="E14" s="156"/>
      <c r="F14" s="156"/>
      <c r="G14" s="157"/>
      <c r="H14" s="158"/>
      <c r="I14" s="158"/>
      <c r="J14" s="158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60" t="s">
        <v>105</v>
      </c>
      <c r="Q14" s="161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" customHeight="1" thickBot="1" x14ac:dyDescent="0.35">
      <c r="B15" s="33" t="str">
        <f>VLOOKUP(C15,Sheet1!$A$1:$B$93,2)</f>
        <v xml:space="preserve"> </v>
      </c>
      <c r="C15" s="155">
        <f>VLOOKUP($U$8,'Nilai Syafahi'!$A$4:$Z$43,9,FALSE)</f>
        <v>0</v>
      </c>
      <c r="D15" s="156"/>
      <c r="E15" s="156"/>
      <c r="F15" s="156"/>
      <c r="G15" s="157"/>
      <c r="H15" s="158"/>
      <c r="I15" s="158"/>
      <c r="J15" s="158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60" t="s">
        <v>106</v>
      </c>
      <c r="Q15" s="161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" customHeight="1" thickBot="1" x14ac:dyDescent="0.35">
      <c r="B16" s="168" t="s">
        <v>143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88" t="str">
        <f>VLOOKUP(N16,Sheet1!$A$1:$B$93,2)</f>
        <v xml:space="preserve"> </v>
      </c>
      <c r="N16" s="66"/>
      <c r="O16" s="90"/>
      <c r="P16" s="160" t="s">
        <v>107</v>
      </c>
      <c r="Q16" s="161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" customHeight="1" x14ac:dyDescent="0.3">
      <c r="B17" s="33" t="str">
        <f>VLOOKUP(C17,Sheet1!$A$1:$B$93,2)</f>
        <v xml:space="preserve"> </v>
      </c>
      <c r="C17" s="155">
        <f>VLOOKUP($U$8,'Nilai Syafahi'!$A$4:$Z$43,10,FALSE)</f>
        <v>0</v>
      </c>
      <c r="D17" s="156"/>
      <c r="E17" s="156"/>
      <c r="F17" s="156"/>
      <c r="G17" s="173" t="s">
        <v>66</v>
      </c>
      <c r="H17" s="174"/>
      <c r="I17" s="174"/>
      <c r="J17" s="174"/>
      <c r="K17" s="175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60" t="s">
        <v>108</v>
      </c>
      <c r="Q17" s="161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" customHeight="1" x14ac:dyDescent="0.3">
      <c r="B18" s="33" t="str">
        <f>VLOOKUP(C18,Sheet1!$A$1:$B$93,2)</f>
        <v xml:space="preserve"> </v>
      </c>
      <c r="C18" s="155">
        <f>VLOOKUP($U$8,'Nilai Syafahi'!$A$4:$Z$43,11,FALSE)</f>
        <v>0</v>
      </c>
      <c r="D18" s="156"/>
      <c r="E18" s="156"/>
      <c r="F18" s="156"/>
      <c r="G18" s="173" t="s">
        <v>180</v>
      </c>
      <c r="H18" s="174" t="s">
        <v>180</v>
      </c>
      <c r="I18" s="174" t="s">
        <v>180</v>
      </c>
      <c r="J18" s="174" t="s">
        <v>180</v>
      </c>
      <c r="K18" s="175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60" t="s">
        <v>109</v>
      </c>
      <c r="Q18" s="161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" customHeight="1" x14ac:dyDescent="0.3">
      <c r="B19" s="33" t="str">
        <f>VLOOKUP(C19,Sheet1!$A$1:$B$93,2)</f>
        <v xml:space="preserve"> </v>
      </c>
      <c r="C19" s="155">
        <f>VLOOKUP($U$8,'Nilai Syafahi'!$A$4:$Z$43,12,FALSE)</f>
        <v>0</v>
      </c>
      <c r="D19" s="156"/>
      <c r="E19" s="156"/>
      <c r="F19" s="156"/>
      <c r="G19" s="173" t="s">
        <v>88</v>
      </c>
      <c r="H19" s="174"/>
      <c r="I19" s="174"/>
      <c r="J19" s="174"/>
      <c r="K19" s="175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60" t="s">
        <v>110</v>
      </c>
      <c r="Q19" s="161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" customHeight="1" x14ac:dyDescent="0.3">
      <c r="B20" s="33" t="str">
        <f>VLOOKUP(C20,Sheet1!$A$1:$B$93,2)</f>
        <v xml:space="preserve"> </v>
      </c>
      <c r="C20" s="155">
        <f>VLOOKUP($U$8,'Nilai Syafahi'!$A$4:$Z$43,13,FALSE)</f>
        <v>0</v>
      </c>
      <c r="D20" s="156"/>
      <c r="E20" s="156"/>
      <c r="F20" s="156"/>
      <c r="G20" s="173" t="s">
        <v>268</v>
      </c>
      <c r="H20" s="174"/>
      <c r="I20" s="174"/>
      <c r="J20" s="174"/>
      <c r="K20" s="175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60" t="s">
        <v>111</v>
      </c>
      <c r="Q20" s="161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" customHeight="1" thickBot="1" x14ac:dyDescent="0.35">
      <c r="B21" s="59" t="str">
        <f>VLOOKUP(C21,Sheet1!$A$1:$B$93,2)</f>
        <v xml:space="preserve"> </v>
      </c>
      <c r="C21" s="155">
        <f>VLOOKUP($U$8,'Nilai Syafahi'!$A$4:$Z$43,14,FALSE)</f>
        <v>0</v>
      </c>
      <c r="D21" s="156"/>
      <c r="E21" s="156"/>
      <c r="F21" s="156"/>
      <c r="G21" s="173" t="s">
        <v>89</v>
      </c>
      <c r="H21" s="174"/>
      <c r="I21" s="174"/>
      <c r="J21" s="174"/>
      <c r="K21" s="175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60" t="s">
        <v>112</v>
      </c>
      <c r="Q21" s="161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" customHeight="1" thickBot="1" x14ac:dyDescent="0.35">
      <c r="B22" s="263" t="s">
        <v>140</v>
      </c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60" t="s">
        <v>10</v>
      </c>
      <c r="Q22" s="161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" customHeight="1" x14ac:dyDescent="0.3">
      <c r="B23" s="33" t="str">
        <f>VLOOKUP(C23,Sheet1!$A$1:$B$93,2)</f>
        <v xml:space="preserve"> </v>
      </c>
      <c r="C23" s="165">
        <f>VLOOKUP($U$8,'Nilai Syafahi'!$A$4:$Z$43,15,FALSE)</f>
        <v>0</v>
      </c>
      <c r="D23" s="165"/>
      <c r="E23" s="165"/>
      <c r="F23" s="165"/>
      <c r="G23" s="244" t="s">
        <v>182</v>
      </c>
      <c r="H23" s="245"/>
      <c r="I23" s="245"/>
      <c r="J23" s="245"/>
      <c r="K23" s="245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60" t="s">
        <v>12</v>
      </c>
      <c r="Q23" s="161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" customHeight="1" x14ac:dyDescent="0.3">
      <c r="B24" s="33" t="str">
        <f>VLOOKUP(C24,Sheet1!$A$1:$B$93,2)</f>
        <v xml:space="preserve"> </v>
      </c>
      <c r="C24" s="165">
        <f>VLOOKUP($U$8,'Nilai Syafahi'!$A$4:$Z$43,16,FALSE)</f>
        <v>0</v>
      </c>
      <c r="D24" s="165"/>
      <c r="E24" s="165"/>
      <c r="F24" s="165"/>
      <c r="G24" s="159" t="s">
        <v>181</v>
      </c>
      <c r="H24" s="160"/>
      <c r="I24" s="160"/>
      <c r="J24" s="160"/>
      <c r="K24" s="160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60" t="s">
        <v>113</v>
      </c>
      <c r="Q24" s="161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" customHeight="1" x14ac:dyDescent="0.3">
      <c r="B25" s="33" t="str">
        <f>VLOOKUP(C25,Sheet1!$A$1:$B$93,2)</f>
        <v xml:space="preserve"> </v>
      </c>
      <c r="C25" s="165">
        <f>VLOOKUP($U$8,'Nilai Syafahi'!$A$4:$Z$43,17,FALSE)</f>
        <v>0</v>
      </c>
      <c r="D25" s="165"/>
      <c r="E25" s="165"/>
      <c r="F25" s="165"/>
      <c r="G25" s="159" t="s">
        <v>16</v>
      </c>
      <c r="H25" s="160"/>
      <c r="I25" s="160"/>
      <c r="J25" s="160"/>
      <c r="K25" s="160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60" t="s">
        <v>114</v>
      </c>
      <c r="Q25" s="161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" customHeight="1" x14ac:dyDescent="0.3">
      <c r="B26" s="33" t="str">
        <f>VLOOKUP(C26,Sheet1!$A$1:$B$93,2)</f>
        <v xml:space="preserve"> </v>
      </c>
      <c r="C26" s="165">
        <f>VLOOKUP($U$8,'Nilai Syafahi'!$A$4:$Z$43,18,FALSE)</f>
        <v>0</v>
      </c>
      <c r="D26" s="165"/>
      <c r="E26" s="165"/>
      <c r="F26" s="165"/>
      <c r="G26" s="159" t="s">
        <v>104</v>
      </c>
      <c r="H26" s="160"/>
      <c r="I26" s="160"/>
      <c r="J26" s="160"/>
      <c r="K26" s="160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60" t="s">
        <v>115</v>
      </c>
      <c r="Q26" s="161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" customHeight="1" x14ac:dyDescent="0.3">
      <c r="B27" s="33" t="str">
        <f>VLOOKUP(C27,Sheet1!$A$1:$B$93,2)</f>
        <v xml:space="preserve"> </v>
      </c>
      <c r="C27" s="165"/>
      <c r="D27" s="165"/>
      <c r="E27" s="165"/>
      <c r="F27" s="165"/>
      <c r="G27" s="166" t="s">
        <v>183</v>
      </c>
      <c r="H27" s="167"/>
      <c r="I27" s="167"/>
      <c r="J27" s="167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60" t="s">
        <v>116</v>
      </c>
      <c r="Q27" s="161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" customHeight="1" thickBot="1" x14ac:dyDescent="0.35">
      <c r="B28" s="59" t="str">
        <f>VLOOKUP(C28,Sheet1!$A$1:$B$93,2)</f>
        <v xml:space="preserve"> </v>
      </c>
      <c r="C28" s="193">
        <f>VLOOKUP($U$8,'Nilai Syafahi'!$A$4:$Z$43,19,FALSE)</f>
        <v>0</v>
      </c>
      <c r="D28" s="193"/>
      <c r="E28" s="193"/>
      <c r="F28" s="193"/>
      <c r="G28" s="159" t="s">
        <v>19</v>
      </c>
      <c r="H28" s="160"/>
      <c r="I28" s="160"/>
      <c r="J28" s="160"/>
      <c r="K28" s="160"/>
      <c r="L28" s="85">
        <v>56</v>
      </c>
      <c r="M28" s="88" t="str">
        <f>VLOOKUP(N28,Sheet1!$A$1:$B$93,2)</f>
        <v xml:space="preserve"> </v>
      </c>
      <c r="N28" s="66"/>
      <c r="O28" s="90"/>
      <c r="P28" s="160" t="s">
        <v>117</v>
      </c>
      <c r="Q28" s="161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" customHeight="1" thickBot="1" x14ac:dyDescent="0.35">
      <c r="B29" s="168" t="s">
        <v>141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60" t="s">
        <v>118</v>
      </c>
      <c r="Q29" s="161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" customHeight="1" x14ac:dyDescent="0.3">
      <c r="B30" s="34"/>
      <c r="C30" s="165"/>
      <c r="D30" s="165"/>
      <c r="E30" s="165"/>
      <c r="F30" s="165"/>
      <c r="G30" s="170" t="s">
        <v>21</v>
      </c>
      <c r="H30" s="171"/>
      <c r="I30" s="171"/>
      <c r="J30" s="171"/>
      <c r="K30" s="172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60" t="s">
        <v>119</v>
      </c>
      <c r="Q30" s="161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" customHeight="1" x14ac:dyDescent="0.3">
      <c r="B31" s="34" t="str">
        <f>VLOOKUP(C31,Sheet1!$A$1:$B$93,2)</f>
        <v xml:space="preserve"> </v>
      </c>
      <c r="C31" s="165"/>
      <c r="D31" s="165"/>
      <c r="E31" s="165"/>
      <c r="F31" s="165"/>
      <c r="G31" s="159" t="s">
        <v>22</v>
      </c>
      <c r="H31" s="160"/>
      <c r="I31" s="160"/>
      <c r="J31" s="160"/>
      <c r="K31" s="161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60" t="s">
        <v>120</v>
      </c>
      <c r="Q31" s="161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" customHeight="1" x14ac:dyDescent="0.3">
      <c r="B32" s="60" t="str">
        <f>VLOOKUP(C32,Sheet1!$A$1:$B$93,2)</f>
        <v xml:space="preserve"> </v>
      </c>
      <c r="C32" s="190"/>
      <c r="D32" s="190"/>
      <c r="E32" s="190"/>
      <c r="F32" s="190"/>
      <c r="G32" s="159" t="s">
        <v>24</v>
      </c>
      <c r="H32" s="160"/>
      <c r="I32" s="160"/>
      <c r="J32" s="160"/>
      <c r="K32" s="161"/>
      <c r="L32" s="86">
        <v>59</v>
      </c>
      <c r="M32" s="88" t="str">
        <f>VLOOKUP(N32,Sheet1!$A$1:$B$93,2)</f>
        <v xml:space="preserve"> </v>
      </c>
      <c r="N32" s="66"/>
      <c r="O32" s="90"/>
      <c r="P32" s="160" t="s">
        <v>28</v>
      </c>
      <c r="Q32" s="161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" customHeight="1" thickBot="1" x14ac:dyDescent="0.35">
      <c r="B33" s="60" t="str">
        <f>VLOOKUP(C33,Sheet1!$A$1:$B$93,2)</f>
        <v xml:space="preserve"> </v>
      </c>
      <c r="C33" s="190"/>
      <c r="D33" s="190"/>
      <c r="E33" s="190"/>
      <c r="F33" s="190"/>
      <c r="G33" s="162" t="s">
        <v>25</v>
      </c>
      <c r="H33" s="163"/>
      <c r="I33" s="163"/>
      <c r="J33" s="163"/>
      <c r="K33" s="164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60" t="s">
        <v>121</v>
      </c>
      <c r="Q33" s="161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" customHeight="1" thickBot="1" x14ac:dyDescent="0.35">
      <c r="B34" s="197">
        <f>VLOOKUP($U$8,'Nilai Syafahi'!$A$4:$Z$43,20,FALSE)</f>
        <v>0</v>
      </c>
      <c r="C34" s="198"/>
      <c r="D34" s="198"/>
      <c r="E34" s="198"/>
      <c r="F34" s="198"/>
      <c r="G34" s="198"/>
      <c r="H34" s="198"/>
      <c r="I34" s="198"/>
      <c r="J34" s="198"/>
      <c r="K34" s="199" t="s">
        <v>27</v>
      </c>
      <c r="L34" s="200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60" t="s">
        <v>122</v>
      </c>
      <c r="Q34" s="161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00000000000001" customHeight="1" thickBot="1" x14ac:dyDescent="0.35">
      <c r="B35" s="211"/>
      <c r="C35" s="212"/>
      <c r="D35" s="212"/>
      <c r="E35" s="212"/>
      <c r="F35" s="212"/>
      <c r="G35" s="212"/>
      <c r="H35" s="212"/>
      <c r="I35" s="212"/>
      <c r="J35" s="212"/>
      <c r="K35" s="213"/>
      <c r="L35" s="219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60" t="s">
        <v>123</v>
      </c>
      <c r="Q35" s="161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" customHeight="1" thickBot="1" x14ac:dyDescent="0.35">
      <c r="B36" s="194" t="s">
        <v>31</v>
      </c>
      <c r="C36" s="195"/>
      <c r="D36" s="195"/>
      <c r="E36" s="195"/>
      <c r="F36" s="195"/>
      <c r="G36" s="195"/>
      <c r="H36" s="195"/>
      <c r="I36" s="195"/>
      <c r="J36" s="195"/>
      <c r="K36" s="196"/>
      <c r="L36" s="220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60" t="s">
        <v>124</v>
      </c>
      <c r="Q36" s="161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" customHeight="1" x14ac:dyDescent="0.3">
      <c r="B37" s="223" t="s">
        <v>32</v>
      </c>
      <c r="C37" s="224"/>
      <c r="D37" s="224" t="s">
        <v>33</v>
      </c>
      <c r="E37" s="224"/>
      <c r="F37" s="224"/>
      <c r="G37" s="224"/>
      <c r="H37" s="224"/>
      <c r="I37" s="224"/>
      <c r="J37" s="224"/>
      <c r="K37" s="35" t="s">
        <v>34</v>
      </c>
      <c r="L37" s="220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60" t="s">
        <v>125</v>
      </c>
      <c r="Q37" s="161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" customHeight="1" thickBot="1" x14ac:dyDescent="0.35">
      <c r="B38" s="201">
        <f>VLOOKUP($U$8,Akhlak!$A$4:$J$43,6,FALSE)</f>
        <v>0</v>
      </c>
      <c r="C38" s="202"/>
      <c r="D38" s="202">
        <f>VLOOKUP($U$8,Akhlak!$A$4:$J$43,5,FALSE)</f>
        <v>0</v>
      </c>
      <c r="E38" s="202"/>
      <c r="F38" s="202"/>
      <c r="G38" s="202"/>
      <c r="H38" s="202"/>
      <c r="I38" s="202"/>
      <c r="J38" s="202"/>
      <c r="K38" s="36">
        <f>VLOOKUP($U$8,Akhlak!$A$4:$J$43,4,FALSE)</f>
        <v>0</v>
      </c>
      <c r="L38" s="220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60" t="s">
        <v>126</v>
      </c>
      <c r="Q38" s="161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" customHeight="1" thickBot="1" x14ac:dyDescent="0.35">
      <c r="B39" s="225" t="s">
        <v>35</v>
      </c>
      <c r="C39" s="226"/>
      <c r="D39" s="226"/>
      <c r="E39" s="226"/>
      <c r="F39" s="226"/>
      <c r="G39" s="226"/>
      <c r="H39" s="226"/>
      <c r="I39" s="226"/>
      <c r="J39" s="226"/>
      <c r="K39" s="227"/>
      <c r="L39" s="220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60" t="s">
        <v>127</v>
      </c>
      <c r="Q39" s="161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" customHeight="1" x14ac:dyDescent="0.3">
      <c r="B40" s="228" t="s">
        <v>37</v>
      </c>
      <c r="C40" s="229"/>
      <c r="D40" s="229" t="s">
        <v>38</v>
      </c>
      <c r="E40" s="229"/>
      <c r="F40" s="229"/>
      <c r="G40" s="229"/>
      <c r="H40" s="229"/>
      <c r="I40" s="229"/>
      <c r="J40" s="229"/>
      <c r="K40" s="35" t="s">
        <v>39</v>
      </c>
      <c r="L40" s="220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60" t="s">
        <v>128</v>
      </c>
      <c r="Q40" s="161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" customHeight="1" thickBot="1" x14ac:dyDescent="0.35">
      <c r="B41" s="191">
        <f>VLOOKUP($U$8,Akhlak!$A$4:$J$43,9,FALSE)</f>
        <v>0</v>
      </c>
      <c r="C41" s="192"/>
      <c r="D41" s="192">
        <f>VLOOKUP($U$8,Akhlak!$A$4:$J$43,8,FALSE)</f>
        <v>0</v>
      </c>
      <c r="E41" s="192"/>
      <c r="F41" s="192"/>
      <c r="G41" s="192"/>
      <c r="H41" s="192"/>
      <c r="I41" s="192"/>
      <c r="J41" s="192"/>
      <c r="K41" s="36">
        <f>VLOOKUP($U$8,Akhlak!$A$4:$J$43,7,FALSE)</f>
        <v>0</v>
      </c>
      <c r="L41" s="220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60" t="s">
        <v>129</v>
      </c>
      <c r="Q41" s="161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" customHeight="1" thickBot="1" x14ac:dyDescent="0.35">
      <c r="B42" s="188" t="s">
        <v>41</v>
      </c>
      <c r="C42" s="189"/>
      <c r="D42" s="230" t="s">
        <v>42</v>
      </c>
      <c r="E42" s="230"/>
      <c r="F42" s="230"/>
      <c r="G42" s="230"/>
      <c r="H42" s="230"/>
      <c r="I42" s="230"/>
      <c r="J42" s="230"/>
      <c r="K42" s="231"/>
      <c r="L42" s="221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60" t="s">
        <v>130</v>
      </c>
      <c r="Q42" s="161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" customHeight="1" x14ac:dyDescent="0.3">
      <c r="B43" s="240">
        <f ca="1">VLOOKUP($U$8,'Nilai Syafahi'!$A$4:$Z$43,25,FALSE)</f>
        <v>1</v>
      </c>
      <c r="C43" s="241"/>
      <c r="D43" s="234" t="e">
        <f>VLOOKUP($U$8,'Nilai Syafahi'!$A$4:$Z$43,24,FALSE)</f>
        <v>#DIV/0!</v>
      </c>
      <c r="E43" s="235"/>
      <c r="F43" s="235"/>
      <c r="G43" s="235"/>
      <c r="H43" s="235"/>
      <c r="I43" s="235"/>
      <c r="J43" s="236"/>
      <c r="K43" s="232">
        <f>VLOOKUP($U$8,'Nilai Syafahi'!$A$4:$Z$43,23,FALSE)</f>
        <v>0</v>
      </c>
      <c r="L43" s="220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60" t="s">
        <v>131</v>
      </c>
      <c r="Q43" s="161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" customHeight="1" thickBot="1" x14ac:dyDescent="0.35">
      <c r="B44" s="242"/>
      <c r="C44" s="243"/>
      <c r="D44" s="237"/>
      <c r="E44" s="238"/>
      <c r="F44" s="238"/>
      <c r="G44" s="238"/>
      <c r="H44" s="238"/>
      <c r="I44" s="238"/>
      <c r="J44" s="239"/>
      <c r="K44" s="233"/>
      <c r="L44" s="220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60" t="s">
        <v>132</v>
      </c>
      <c r="Q44" s="161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" customHeight="1" thickBot="1" x14ac:dyDescent="0.35">
      <c r="B45" s="209" t="s">
        <v>45</v>
      </c>
      <c r="C45" s="210"/>
      <c r="D45" s="210"/>
      <c r="E45" s="210"/>
      <c r="F45" s="210"/>
      <c r="G45" s="210"/>
      <c r="H45" s="210"/>
      <c r="I45" s="210"/>
      <c r="J45" s="210"/>
      <c r="K45" s="210"/>
      <c r="L45" s="220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60" t="s">
        <v>133</v>
      </c>
      <c r="Q45" s="161"/>
      <c r="R45" s="61">
        <v>37</v>
      </c>
      <c r="S45" s="19"/>
      <c r="T45" s="19"/>
      <c r="U45" s="19"/>
      <c r="V45" s="186"/>
      <c r="W45" s="186"/>
      <c r="X45" s="186"/>
      <c r="Y45" s="19"/>
      <c r="Z45" s="19"/>
      <c r="AA45" s="19"/>
      <c r="AB45" s="19"/>
    </row>
    <row r="46" spans="2:28" ht="15.6" customHeight="1" x14ac:dyDescent="0.3">
      <c r="B46" s="203" t="str">
        <f>VLOOKUP($U$8,Akhlak!$A$4:$J$43,10,FALSE)</f>
        <v xml:space="preserve"> </v>
      </c>
      <c r="C46" s="204"/>
      <c r="D46" s="204"/>
      <c r="E46" s="204"/>
      <c r="F46" s="204"/>
      <c r="G46" s="204"/>
      <c r="H46" s="204"/>
      <c r="I46" s="204"/>
      <c r="J46" s="204"/>
      <c r="K46" s="205"/>
      <c r="L46" s="220"/>
      <c r="M46" s="88" t="str">
        <f>VLOOKUP(N46,Sheet1!$A$1:$B$93,2)</f>
        <v xml:space="preserve"> </v>
      </c>
      <c r="N46" s="66"/>
      <c r="O46" s="95" t="s">
        <v>48</v>
      </c>
      <c r="P46" s="160" t="s">
        <v>134</v>
      </c>
      <c r="Q46" s="161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" customHeight="1" thickBot="1" x14ac:dyDescent="0.35">
      <c r="B47" s="206"/>
      <c r="C47" s="207"/>
      <c r="D47" s="207"/>
      <c r="E47" s="207"/>
      <c r="F47" s="207"/>
      <c r="G47" s="207"/>
      <c r="H47" s="207"/>
      <c r="I47" s="207"/>
      <c r="J47" s="207"/>
      <c r="K47" s="208"/>
      <c r="L47" s="220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60" t="s">
        <v>53</v>
      </c>
      <c r="Q47" s="161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45" customHeight="1" thickBot="1" x14ac:dyDescent="0.35">
      <c r="B48" s="182" t="e">
        <f>VLOOKUP($U$8,'Nilai Syafahi'!$A$4:$Z$43,26,FALSE)</f>
        <v>#DIV/0!</v>
      </c>
      <c r="C48" s="183"/>
      <c r="D48" s="183"/>
      <c r="E48" s="183"/>
      <c r="F48" s="183"/>
      <c r="G48" s="183"/>
      <c r="H48" s="183"/>
      <c r="I48" s="183"/>
      <c r="J48" s="183"/>
      <c r="K48" s="76" t="s">
        <v>184</v>
      </c>
      <c r="L48" s="222"/>
      <c r="M48" s="184">
        <f>VLOOKUP($U$8,'Nilai Tahriri'!$A$2:$AK$41,37,FALSE)</f>
        <v>0</v>
      </c>
      <c r="N48" s="185" t="e">
        <f>VLOOKUP($U$8,'Nilai Tahriri'!$A$2:$AK$41,41,FALSE)</f>
        <v>#REF!</v>
      </c>
      <c r="O48" s="185" t="e">
        <f>VLOOKUP($U$8,'Nilai Tahriri'!$A$2:$AK$41,41,FALSE)</f>
        <v>#REF!</v>
      </c>
      <c r="P48" s="215" t="s">
        <v>27</v>
      </c>
      <c r="Q48" s="215"/>
      <c r="R48" s="216"/>
      <c r="S48" s="19"/>
      <c r="T48" s="19"/>
      <c r="U48" s="19"/>
      <c r="V48" s="19"/>
      <c r="W48" s="19"/>
      <c r="X48" s="19"/>
      <c r="Y48" s="19"/>
      <c r="Z48" s="187"/>
      <c r="AA48" s="187"/>
      <c r="AB48" s="187"/>
    </row>
    <row r="49" spans="2:28" ht="8.25" customHeight="1" x14ac:dyDescent="0.3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3" customHeight="1" x14ac:dyDescent="0.3">
      <c r="B50" s="43"/>
      <c r="C50" s="217"/>
      <c r="D50" s="217"/>
      <c r="E50" s="217"/>
      <c r="F50" s="217"/>
      <c r="G50" s="217"/>
      <c r="H50" s="217"/>
      <c r="I50" s="217"/>
      <c r="J50" s="217"/>
      <c r="K50" s="217"/>
      <c r="L50" s="44"/>
      <c r="M50" s="214" t="str">
        <f>Biodata!$C$13</f>
        <v>١٩ من محرم سنة ١٤٤٨ ه</v>
      </c>
      <c r="N50" s="214"/>
      <c r="O50" s="214"/>
      <c r="P50" s="214"/>
      <c r="Q50" s="218" t="s">
        <v>49</v>
      </c>
      <c r="R50" s="218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3" customHeight="1" x14ac:dyDescent="0.3">
      <c r="B51" s="43"/>
      <c r="C51" s="217"/>
      <c r="D51" s="217"/>
      <c r="E51" s="217"/>
      <c r="F51" s="217"/>
      <c r="G51" s="217"/>
      <c r="H51" s="217"/>
      <c r="I51" s="217"/>
      <c r="J51" s="217"/>
      <c r="K51" s="217"/>
      <c r="L51" s="44"/>
      <c r="M51" s="214" t="str">
        <f>Biodata!$C$14</f>
        <v>٤٠ من يوليو سنة ٢٠٢٦ م</v>
      </c>
      <c r="N51" s="214"/>
      <c r="O51" s="214"/>
      <c r="P51" s="214"/>
      <c r="Q51" s="218"/>
      <c r="R51" s="218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3" customHeight="1" x14ac:dyDescent="0.3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3" customHeight="1" x14ac:dyDescent="0.3">
      <c r="B53" s="178" t="s">
        <v>51</v>
      </c>
      <c r="C53" s="178"/>
      <c r="D53" s="178"/>
      <c r="E53" s="178"/>
      <c r="F53" s="178"/>
      <c r="G53" s="178"/>
      <c r="H53" s="178"/>
      <c r="I53" s="178"/>
      <c r="J53" s="178"/>
      <c r="K53" s="178"/>
      <c r="L53" s="44"/>
      <c r="M53" s="43"/>
      <c r="N53" s="48"/>
      <c r="O53" s="177" t="s">
        <v>52</v>
      </c>
      <c r="P53" s="177"/>
      <c r="Q53" s="177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3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251" t="s">
        <v>161</v>
      </c>
      <c r="L54" s="251"/>
      <c r="M54" s="251"/>
      <c r="N54" s="251"/>
      <c r="O54" s="251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3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3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9">
        <f>Biodata!$C$19</f>
        <v>0</v>
      </c>
      <c r="P56" s="179"/>
      <c r="Q56" s="179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3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3" customHeight="1" x14ac:dyDescent="0.3">
      <c r="B58" s="43"/>
      <c r="C58" s="51"/>
      <c r="D58" s="51"/>
      <c r="E58" s="51"/>
      <c r="F58" s="51"/>
      <c r="G58" s="51"/>
      <c r="H58" s="51"/>
      <c r="I58" s="51"/>
      <c r="J58" s="51"/>
      <c r="K58" s="176" t="str">
        <f>Biodata!$C$16</f>
        <v>الأستاذ الحاج أحمد مهيمن الماجستير</v>
      </c>
      <c r="L58" s="176"/>
      <c r="M58" s="176"/>
      <c r="N58" s="176"/>
      <c r="O58" s="176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3" hidden="1" customHeight="1" x14ac:dyDescent="0.3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6" hidden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JzPQH9bNM8ozDbgAmZ1R/RDgviBe547yT6FBWOvoFvmSKvyZFtIay3KBLy2MOX5SkalXZmYazEfW9I2hXcaadQ==" saltValue="XY9s+N6Dqdf1fAspPZfPVA==" spinCount="100000" sheet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16" sqref="E16"/>
    </sheetView>
  </sheetViews>
  <sheetFormatPr defaultRowHeight="14.4" x14ac:dyDescent="0.3"/>
  <cols>
    <col min="1" max="1" width="5.21875" customWidth="1"/>
    <col min="2" max="2" width="30.5546875" style="104" customWidth="1"/>
    <col min="4" max="4" width="11.21875" bestFit="1" customWidth="1"/>
    <col min="5" max="5" width="13.77734375" style="5" bestFit="1" customWidth="1"/>
    <col min="6" max="6" width="9.21875" style="5" bestFit="1" customWidth="1"/>
    <col min="7" max="7" width="10.77734375" bestFit="1" customWidth="1"/>
  </cols>
  <sheetData>
    <row r="1" spans="1:7" ht="17.399999999999999" x14ac:dyDescent="0.3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">
      <c r="A2" s="98"/>
      <c r="B2" s="102"/>
      <c r="C2" s="98"/>
      <c r="D2" s="98"/>
      <c r="E2" s="98"/>
      <c r="F2" s="98"/>
      <c r="G2" s="98"/>
    </row>
    <row r="3" spans="1:7" ht="17.399999999999999" x14ac:dyDescent="0.3">
      <c r="A3" s="277" t="str">
        <f>Biodata!C4</f>
        <v>الخامس أ للبنين</v>
      </c>
      <c r="B3" s="277"/>
      <c r="C3" s="277"/>
      <c r="D3" s="277"/>
      <c r="E3" s="277"/>
      <c r="F3" s="277"/>
      <c r="G3" s="277"/>
    </row>
    <row r="5" spans="1:7" ht="22.05" customHeight="1" x14ac:dyDescent="0.3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">
      <c r="A6" s="6">
        <v>1</v>
      </c>
      <c r="B6" s="107" t="str">
        <f>'Data Siswa'!B12</f>
        <v>FAQIH NUR IMAN</v>
      </c>
      <c r="C6" s="6" t="str">
        <f>'Data Siswa'!C12</f>
        <v>327</v>
      </c>
      <c r="D6" s="7">
        <f>'Nilai Syafahi'!W14</f>
        <v>0</v>
      </c>
      <c r="E6" s="116" t="e">
        <f>'Nilai Syafahi'!X14</f>
        <v>#DIV/0!</v>
      </c>
      <c r="F6" s="115">
        <f ca="1">'Nilai Syafahi'!Y14</f>
        <v>1</v>
      </c>
      <c r="G6" s="7" t="e">
        <f>'Nilai Syafahi'!Z14</f>
        <v>#DIV/0!</v>
      </c>
    </row>
    <row r="7" spans="1:7" ht="18" customHeight="1" x14ac:dyDescent="0.3">
      <c r="A7" s="6">
        <v>2</v>
      </c>
      <c r="B7" s="107" t="str">
        <f>'Data Siswa'!B21</f>
        <v>MUHAMMAD KHOIRUL RAFLI</v>
      </c>
      <c r="C7" s="6" t="str">
        <f>'Data Siswa'!C21</f>
        <v>336</v>
      </c>
      <c r="D7" s="7">
        <f>'Nilai Syafahi'!W23</f>
        <v>0</v>
      </c>
      <c r="E7" s="116" t="e">
        <f>'Nilai Syafahi'!X23</f>
        <v>#DIV/0!</v>
      </c>
      <c r="F7" s="115">
        <f ca="1">'Nilai Syafahi'!Y23</f>
        <v>1</v>
      </c>
      <c r="G7" s="7" t="e">
        <f>'Nilai Syafahi'!Z23</f>
        <v>#DIV/0!</v>
      </c>
    </row>
    <row r="8" spans="1:7" ht="18" customHeight="1" x14ac:dyDescent="0.3">
      <c r="A8" s="6">
        <v>3</v>
      </c>
      <c r="B8" s="107" t="str">
        <f>'Data Siswa'!B6</f>
        <v>ANGLES MINANGKA PUTRA</v>
      </c>
      <c r="C8" s="6" t="str">
        <f>'Data Siswa'!C6</f>
        <v>321</v>
      </c>
      <c r="D8" s="7">
        <f>'Nilai Syafahi'!W8</f>
        <v>0</v>
      </c>
      <c r="E8" s="116" t="e">
        <f>'Nilai Syafahi'!X8</f>
        <v>#DIV/0!</v>
      </c>
      <c r="F8" s="115">
        <f ca="1">'Nilai Syafahi'!Y8</f>
        <v>1</v>
      </c>
      <c r="G8" s="7" t="e">
        <f>'Nilai Syafahi'!Z8</f>
        <v>#DIV/0!</v>
      </c>
    </row>
    <row r="9" spans="1:7" ht="18" customHeight="1" x14ac:dyDescent="0.3">
      <c r="A9" s="6">
        <v>4</v>
      </c>
      <c r="B9" s="107" t="str">
        <f>'Data Siswa'!B5</f>
        <v>AMKA FAUZAN</v>
      </c>
      <c r="C9" s="6" t="str">
        <f>'Data Siswa'!C5</f>
        <v>320</v>
      </c>
      <c r="D9" s="7">
        <f>'Nilai Syafahi'!W7</f>
        <v>0</v>
      </c>
      <c r="E9" s="116" t="e">
        <f>'Nilai Syafahi'!X7</f>
        <v>#DIV/0!</v>
      </c>
      <c r="F9" s="115">
        <f ca="1">'Nilai Syafahi'!Y7</f>
        <v>1</v>
      </c>
      <c r="G9" s="7" t="e">
        <f>'Nilai Syafahi'!Z7</f>
        <v>#DIV/0!</v>
      </c>
    </row>
    <row r="10" spans="1:7" ht="18" customHeight="1" x14ac:dyDescent="0.3">
      <c r="A10" s="6">
        <v>5</v>
      </c>
      <c r="B10" s="107" t="str">
        <f>'Data Siswa'!B4</f>
        <v>ALFIAN RIZKI HADI SAPUTRA</v>
      </c>
      <c r="C10" s="6" t="str">
        <f>'Data Siswa'!C4</f>
        <v>319</v>
      </c>
      <c r="D10" s="7">
        <f>'Nilai Syafahi'!W6</f>
        <v>0</v>
      </c>
      <c r="E10" s="116" t="e">
        <f>'Nilai Syafahi'!X6</f>
        <v>#DIV/0!</v>
      </c>
      <c r="F10" s="115">
        <f ca="1">'Nilai Syafahi'!Y6</f>
        <v>1</v>
      </c>
      <c r="G10" s="7" t="e">
        <f>'Nilai Syafahi'!Z6</f>
        <v>#DIV/0!</v>
      </c>
    </row>
    <row r="11" spans="1:7" ht="18" customHeight="1" x14ac:dyDescent="0.3">
      <c r="A11" s="6">
        <v>6</v>
      </c>
      <c r="B11" s="107" t="str">
        <f>'Data Siswa'!B3</f>
        <v>ADAM PURNA PRATAMA</v>
      </c>
      <c r="C11" s="6" t="str">
        <f>'Data Siswa'!C3</f>
        <v>318</v>
      </c>
      <c r="D11" s="7">
        <f>'Nilai Syafahi'!W5</f>
        <v>0</v>
      </c>
      <c r="E11" s="116" t="e">
        <f>'Nilai Syafahi'!X5</f>
        <v>#DIV/0!</v>
      </c>
      <c r="F11" s="115">
        <f ca="1">'Nilai Syafahi'!Y5</f>
        <v>1</v>
      </c>
      <c r="G11" s="7" t="e">
        <f>'Nilai Syafahi'!Z5</f>
        <v>#DIV/0!</v>
      </c>
    </row>
    <row r="12" spans="1:7" ht="18" customHeight="1" x14ac:dyDescent="0.3">
      <c r="A12" s="6">
        <v>7</v>
      </c>
      <c r="B12" s="107" t="str">
        <f>'Data Siswa'!B13</f>
        <v>FERALDI EVAN PRATAMA</v>
      </c>
      <c r="C12" s="6" t="str">
        <f>'Data Siswa'!C13</f>
        <v>328</v>
      </c>
      <c r="D12" s="7">
        <f>'Nilai Syafahi'!W15</f>
        <v>0</v>
      </c>
      <c r="E12" s="116" t="e">
        <f>'Nilai Syafahi'!X15</f>
        <v>#DIV/0!</v>
      </c>
      <c r="F12" s="115">
        <f ca="1">'Nilai Syafahi'!Y15</f>
        <v>1</v>
      </c>
      <c r="G12" s="7" t="e">
        <f>'Nilai Syafahi'!Z15</f>
        <v>#DIV/0!</v>
      </c>
    </row>
    <row r="13" spans="1:7" ht="18" customHeight="1" x14ac:dyDescent="0.3">
      <c r="A13" s="6">
        <v>8</v>
      </c>
      <c r="B13" s="107" t="str">
        <f>'Data Siswa'!B7</f>
        <v>DAMAR MIFTAHUL HUDA</v>
      </c>
      <c r="C13" s="6" t="str">
        <f>'Data Siswa'!C7</f>
        <v>322</v>
      </c>
      <c r="D13" s="7">
        <f>'Nilai Syafahi'!W9</f>
        <v>0</v>
      </c>
      <c r="E13" s="116" t="e">
        <f>'Nilai Syafahi'!X9</f>
        <v>#DIV/0!</v>
      </c>
      <c r="F13" s="115">
        <f ca="1">'Nilai Syafahi'!Y9</f>
        <v>1</v>
      </c>
      <c r="G13" s="7" t="e">
        <f>'Nilai Syafahi'!Z9</f>
        <v>#DIV/0!</v>
      </c>
    </row>
    <row r="14" spans="1:7" ht="18" customHeight="1" x14ac:dyDescent="0.3">
      <c r="A14" s="6">
        <v>9</v>
      </c>
      <c r="B14" s="107" t="str">
        <f>'Data Siswa'!B23</f>
        <v>RAIHAN NUDIN</v>
      </c>
      <c r="C14" s="6" t="str">
        <f>'Data Siswa'!C23</f>
        <v>338</v>
      </c>
      <c r="D14" s="7">
        <f>'Nilai Syafahi'!W25</f>
        <v>0</v>
      </c>
      <c r="E14" s="116" t="e">
        <f>'Nilai Syafahi'!X25</f>
        <v>#DIV/0!</v>
      </c>
      <c r="F14" s="115">
        <f ca="1">'Nilai Syafahi'!Y25</f>
        <v>1</v>
      </c>
      <c r="G14" s="7" t="e">
        <f>'Nilai Syafahi'!Z25</f>
        <v>#DIV/0!</v>
      </c>
    </row>
    <row r="15" spans="1:7" ht="18" customHeight="1" x14ac:dyDescent="0.3">
      <c r="A15" s="6">
        <v>10</v>
      </c>
      <c r="B15" s="107" t="str">
        <f>'Data Siswa'!B24</f>
        <v>RISKY RAMADHAN</v>
      </c>
      <c r="C15" s="6" t="str">
        <f>'Data Siswa'!C24</f>
        <v>339</v>
      </c>
      <c r="D15" s="7">
        <f>'Nilai Syafahi'!W26</f>
        <v>0</v>
      </c>
      <c r="E15" s="116" t="e">
        <f>'Nilai Syafahi'!X26</f>
        <v>#DIV/0!</v>
      </c>
      <c r="F15" s="115">
        <f ca="1">'Nilai Syafahi'!Y26</f>
        <v>1</v>
      </c>
      <c r="G15" s="7" t="e">
        <f>'Nilai Syafahi'!Z26</f>
        <v>#DIV/0!</v>
      </c>
    </row>
    <row r="16" spans="1:7" ht="18" customHeight="1" x14ac:dyDescent="0.3">
      <c r="A16" s="6">
        <v>11</v>
      </c>
      <c r="B16" s="107" t="str">
        <f>'Data Siswa'!B15</f>
        <v>JAMALUL INSAN</v>
      </c>
      <c r="C16" s="6" t="str">
        <f>'Data Siswa'!C15</f>
        <v>330</v>
      </c>
      <c r="D16" s="7">
        <f>'Nilai Syafahi'!W17</f>
        <v>0</v>
      </c>
      <c r="E16" s="116" t="e">
        <f>'Nilai Syafahi'!X17</f>
        <v>#DIV/0!</v>
      </c>
      <c r="F16" s="115">
        <f ca="1">'Nilai Syafahi'!Y17</f>
        <v>1</v>
      </c>
      <c r="G16" s="7" t="e">
        <f>'Nilai Syafahi'!Z17</f>
        <v>#DIV/0!</v>
      </c>
    </row>
    <row r="17" spans="1:7" ht="18" customHeight="1" x14ac:dyDescent="0.3">
      <c r="A17" s="6">
        <v>12</v>
      </c>
      <c r="B17" s="107" t="str">
        <f>'Data Siswa'!B11</f>
        <v>FAKHRI ADITYA PURNOMO</v>
      </c>
      <c r="C17" s="6" t="str">
        <f>'Data Siswa'!C11</f>
        <v>326</v>
      </c>
      <c r="D17" s="7">
        <f>'Nilai Syafahi'!W13</f>
        <v>0</v>
      </c>
      <c r="E17" s="116" t="e">
        <f>'Nilai Syafahi'!X13</f>
        <v>#DIV/0!</v>
      </c>
      <c r="F17" s="115">
        <f ca="1">'Nilai Syafahi'!Y13</f>
        <v>1</v>
      </c>
      <c r="G17" s="7" t="e">
        <f>'Nilai Syafahi'!Z13</f>
        <v>#DIV/0!</v>
      </c>
    </row>
    <row r="18" spans="1:7" ht="18" customHeight="1" x14ac:dyDescent="0.3">
      <c r="A18" s="6">
        <v>13</v>
      </c>
      <c r="B18" s="107" t="str">
        <f>'Data Siswa'!B19</f>
        <v>MUHAMMAD ALBIE AL AZIZZURA</v>
      </c>
      <c r="C18" s="6" t="str">
        <f>'Data Siswa'!C19</f>
        <v>334</v>
      </c>
      <c r="D18" s="7">
        <f>'Nilai Syafahi'!W21</f>
        <v>0</v>
      </c>
      <c r="E18" s="116" t="e">
        <f>'Nilai Syafahi'!X21</f>
        <v>#DIV/0!</v>
      </c>
      <c r="F18" s="115">
        <f ca="1">'Nilai Syafahi'!Y21</f>
        <v>1</v>
      </c>
      <c r="G18" s="7" t="e">
        <f>'Nilai Syafahi'!Z21</f>
        <v>#DIV/0!</v>
      </c>
    </row>
    <row r="19" spans="1:7" ht="18" customHeight="1" x14ac:dyDescent="0.3">
      <c r="A19" s="6">
        <v>14</v>
      </c>
      <c r="B19" s="107" t="str">
        <f>'Data Siswa'!B17</f>
        <v>MUHAMAD HAFIDZ ALGHIFARY</v>
      </c>
      <c r="C19" s="6" t="str">
        <f>'Data Siswa'!C17</f>
        <v>332</v>
      </c>
      <c r="D19" s="7">
        <f>'Nilai Syafahi'!W19</f>
        <v>0</v>
      </c>
      <c r="E19" s="116" t="e">
        <f>'Nilai Syafahi'!X19</f>
        <v>#DIV/0!</v>
      </c>
      <c r="F19" s="115">
        <f ca="1">'Nilai Syafahi'!Y19</f>
        <v>1</v>
      </c>
      <c r="G19" s="7" t="e">
        <f>'Nilai Syafahi'!Z19</f>
        <v>#DIV/0!</v>
      </c>
    </row>
    <row r="20" spans="1:7" ht="18" customHeight="1" x14ac:dyDescent="0.3">
      <c r="A20" s="6">
        <v>15</v>
      </c>
      <c r="B20" s="107" t="str">
        <f>'Data Siswa'!B2</f>
        <v>ACHMAD JAUZAL MICHAL</v>
      </c>
      <c r="C20" s="6" t="str">
        <f>'Data Siswa'!C2</f>
        <v>317</v>
      </c>
      <c r="D20" s="7">
        <f>'Nilai Syafahi'!W4</f>
        <v>0</v>
      </c>
      <c r="E20" s="116" t="e">
        <f>'Nilai Syafahi'!X4</f>
        <v>#DIV/0!</v>
      </c>
      <c r="F20" s="115">
        <f ca="1">'Nilai Syafahi'!Y4</f>
        <v>1</v>
      </c>
      <c r="G20" s="7" t="e">
        <f>'Nilai Syafahi'!Z4</f>
        <v>#DIV/0!</v>
      </c>
    </row>
    <row r="21" spans="1:7" ht="18" customHeight="1" x14ac:dyDescent="0.3">
      <c r="A21" s="6">
        <v>16</v>
      </c>
      <c r="B21" s="107" t="str">
        <f>'Data Siswa'!B16</f>
        <v>MUHAMAD AZAM RAMADHAN SUGIAR</v>
      </c>
      <c r="C21" s="6" t="str">
        <f>'Data Siswa'!C16</f>
        <v>331</v>
      </c>
      <c r="D21" s="7">
        <f>'Nilai Syafahi'!W18</f>
        <v>0</v>
      </c>
      <c r="E21" s="116" t="e">
        <f>'Nilai Syafahi'!X18</f>
        <v>#DIV/0!</v>
      </c>
      <c r="F21" s="115">
        <f ca="1">'Nilai Syafahi'!Y18</f>
        <v>1</v>
      </c>
      <c r="G21" s="7" t="e">
        <f>'Nilai Syafahi'!Z18</f>
        <v>#DIV/0!</v>
      </c>
    </row>
    <row r="22" spans="1:7" ht="18" customHeight="1" x14ac:dyDescent="0.3">
      <c r="A22" s="6">
        <v>17</v>
      </c>
      <c r="B22" s="107" t="str">
        <f>'Data Siswa'!B9</f>
        <v>DZUL KHOLIS</v>
      </c>
      <c r="C22" s="6" t="str">
        <f>'Data Siswa'!C9</f>
        <v>324</v>
      </c>
      <c r="D22" s="7">
        <f>'Nilai Syafahi'!W11</f>
        <v>0</v>
      </c>
      <c r="E22" s="116" t="e">
        <f>'Nilai Syafahi'!X11</f>
        <v>#DIV/0!</v>
      </c>
      <c r="F22" s="115">
        <f ca="1">'Nilai Syafahi'!Y11</f>
        <v>1</v>
      </c>
      <c r="G22" s="7" t="e">
        <f>'Nilai Syafahi'!Z11</f>
        <v>#DIV/0!</v>
      </c>
    </row>
    <row r="23" spans="1:7" ht="18" customHeight="1" x14ac:dyDescent="0.3">
      <c r="A23" s="6">
        <v>18</v>
      </c>
      <c r="B23" s="107" t="str">
        <f>'Data Siswa'!B10</f>
        <v>FAHRI FAUZAN</v>
      </c>
      <c r="C23" s="6" t="str">
        <f>'Data Siswa'!C10</f>
        <v>325</v>
      </c>
      <c r="D23" s="7">
        <f>'Nilai Syafahi'!W12</f>
        <v>0</v>
      </c>
      <c r="E23" s="116" t="e">
        <f>'Nilai Syafahi'!X12</f>
        <v>#DIV/0!</v>
      </c>
      <c r="F23" s="115">
        <f ca="1">'Nilai Syafahi'!Y12</f>
        <v>1</v>
      </c>
      <c r="G23" s="7" t="e">
        <f>'Nilai Syafahi'!Z12</f>
        <v>#DIV/0!</v>
      </c>
    </row>
    <row r="24" spans="1:7" ht="18" customHeight="1" x14ac:dyDescent="0.3">
      <c r="A24" s="6">
        <v>19</v>
      </c>
      <c r="B24" s="107" t="str">
        <f>'Data Siswa'!B20</f>
        <v>MUHAMMAD FAHRI AKBAR</v>
      </c>
      <c r="C24" s="6" t="str">
        <f>'Data Siswa'!C20</f>
        <v>335</v>
      </c>
      <c r="D24" s="7">
        <f>'Nilai Syafahi'!W22</f>
        <v>0</v>
      </c>
      <c r="E24" s="116" t="e">
        <f>'Nilai Syafahi'!X22</f>
        <v>#DIV/0!</v>
      </c>
      <c r="F24" s="115">
        <f ca="1">'Nilai Syafahi'!Y22</f>
        <v>1</v>
      </c>
      <c r="G24" s="7" t="e">
        <f>'Nilai Syafahi'!Z22</f>
        <v>#DIV/0!</v>
      </c>
    </row>
    <row r="25" spans="1:7" ht="18" customHeight="1" x14ac:dyDescent="0.3">
      <c r="A25" s="6">
        <v>20</v>
      </c>
      <c r="B25" s="107" t="str">
        <f>'Data Siswa'!B22</f>
        <v>NAUFAL ZIYAN FIRDAUS</v>
      </c>
      <c r="C25" s="6" t="str">
        <f>'Data Siswa'!C22</f>
        <v>337</v>
      </c>
      <c r="D25" s="7">
        <f>'Nilai Syafahi'!W24</f>
        <v>0</v>
      </c>
      <c r="E25" s="116" t="e">
        <f>'Nilai Syafahi'!X24</f>
        <v>#DIV/0!</v>
      </c>
      <c r="F25" s="115">
        <f ca="1">'Nilai Syafahi'!Y24</f>
        <v>1</v>
      </c>
      <c r="G25" s="7" t="e">
        <f>'Nilai Syafahi'!Z24</f>
        <v>#DIV/0!</v>
      </c>
    </row>
    <row r="26" spans="1:7" ht="18" customHeight="1" x14ac:dyDescent="0.3">
      <c r="A26" s="6">
        <v>21</v>
      </c>
      <c r="B26" s="107" t="str">
        <f>'Data Siswa'!B14</f>
        <v>GALANG ADHE PRAMANA</v>
      </c>
      <c r="C26" s="6" t="str">
        <f>'Data Siswa'!C14</f>
        <v>329</v>
      </c>
      <c r="D26" s="7">
        <f>'Nilai Syafahi'!W16</f>
        <v>0</v>
      </c>
      <c r="E26" s="116" t="e">
        <f>'Nilai Syafahi'!X16</f>
        <v>#DIV/0!</v>
      </c>
      <c r="F26" s="115">
        <f ca="1">'Nilai Syafahi'!Y16</f>
        <v>1</v>
      </c>
      <c r="G26" s="7" t="e">
        <f>'Nilai Syafahi'!Z16</f>
        <v>#DIV/0!</v>
      </c>
    </row>
    <row r="27" spans="1:7" ht="18" customHeight="1" x14ac:dyDescent="0.3">
      <c r="A27" s="6">
        <v>22</v>
      </c>
      <c r="B27" s="107" t="str">
        <f>'Data Siswa'!B18</f>
        <v>MUHAMAD RIZKI FIRDAUS</v>
      </c>
      <c r="C27" s="6" t="str">
        <f>'Data Siswa'!C18</f>
        <v>333</v>
      </c>
      <c r="D27" s="7">
        <f>'Nilai Syafahi'!W20</f>
        <v>0</v>
      </c>
      <c r="E27" s="116" t="e">
        <f>'Nilai Syafahi'!X20</f>
        <v>#DIV/0!</v>
      </c>
      <c r="F27" s="115">
        <f ca="1">'Nilai Syafahi'!Y20</f>
        <v>1</v>
      </c>
      <c r="G27" s="7" t="e">
        <f>'Nilai Syafahi'!Z20</f>
        <v>#DIV/0!</v>
      </c>
    </row>
    <row r="28" spans="1:7" ht="18" customHeight="1" x14ac:dyDescent="0.3">
      <c r="A28" s="6">
        <v>23</v>
      </c>
      <c r="B28" s="107" t="str">
        <f>'Data Siswa'!B25</f>
        <v>SATRIA MANDALA PUTRA</v>
      </c>
      <c r="C28" s="6" t="str">
        <f>'Data Siswa'!C25</f>
        <v>340</v>
      </c>
      <c r="D28" s="7">
        <f>'Nilai Syafahi'!W27</f>
        <v>0</v>
      </c>
      <c r="E28" s="116" t="e">
        <f>'Nilai Syafahi'!X27</f>
        <v>#DIV/0!</v>
      </c>
      <c r="F28" s="115">
        <f ca="1">'Nilai Syafahi'!Y27</f>
        <v>1</v>
      </c>
      <c r="G28" s="7" t="e">
        <f>'Nilai Syafahi'!Z27</f>
        <v>#DIV/0!</v>
      </c>
    </row>
    <row r="29" spans="1:7" ht="18" customHeight="1" x14ac:dyDescent="0.3">
      <c r="A29" s="6">
        <v>24</v>
      </c>
      <c r="B29" s="107" t="str">
        <f>'Data Siswa'!B8</f>
        <v>DIMAS SUHARDI</v>
      </c>
      <c r="C29" s="6" t="str">
        <f>'Data Siswa'!C8</f>
        <v>323</v>
      </c>
      <c r="D29" s="7">
        <f>'Nilai Syafahi'!W10</f>
        <v>0</v>
      </c>
      <c r="E29" s="116" t="e">
        <f>'Nilai Syafahi'!X10</f>
        <v>#DIV/0!</v>
      </c>
      <c r="F29" s="115">
        <f ca="1">'Nilai Syafahi'!Y10</f>
        <v>1</v>
      </c>
      <c r="G29" s="7" t="e">
        <f>'Nilai Syafahi'!Z10</f>
        <v>#DIV/0!</v>
      </c>
    </row>
    <row r="30" spans="1:7" ht="18" customHeight="1" x14ac:dyDescent="0.3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116" t="e">
        <f>'Nilai Syafahi'!X28</f>
        <v>#DIV/0!</v>
      </c>
      <c r="F30" s="115">
        <f ca="1">'Nilai Syafahi'!Y28</f>
        <v>1</v>
      </c>
      <c r="G30" s="7" t="e">
        <f>'Nilai Syafahi'!Z28</f>
        <v>#DIV/0!</v>
      </c>
    </row>
    <row r="31" spans="1:7" ht="18" customHeight="1" x14ac:dyDescent="0.3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116" t="e">
        <f>'Nilai Syafahi'!X29</f>
        <v>#DIV/0!</v>
      </c>
      <c r="F31" s="115">
        <f ca="1">'Nilai Syafahi'!Y29</f>
        <v>1</v>
      </c>
      <c r="G31" s="7" t="e">
        <f>'Nilai Syafahi'!Z29</f>
        <v>#DIV/0!</v>
      </c>
    </row>
    <row r="32" spans="1:7" ht="18" customHeight="1" x14ac:dyDescent="0.3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116" t="e">
        <f>'Nilai Syafahi'!X30</f>
        <v>#DIV/0!</v>
      </c>
      <c r="F32" s="115">
        <f ca="1">'Nilai Syafahi'!Y30</f>
        <v>1</v>
      </c>
      <c r="G32" s="7" t="e">
        <f>'Nilai Syafahi'!Z30</f>
        <v>#DIV/0!</v>
      </c>
    </row>
    <row r="33" spans="1:7" ht="18" customHeight="1" x14ac:dyDescent="0.3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116" t="e">
        <f>'Nilai Syafahi'!X31</f>
        <v>#DIV/0!</v>
      </c>
      <c r="F33" s="115">
        <f ca="1">'Nilai Syafahi'!Y31</f>
        <v>1</v>
      </c>
      <c r="G33" s="7" t="e">
        <f>'Nilai Syafahi'!Z31</f>
        <v>#DIV/0!</v>
      </c>
    </row>
    <row r="34" spans="1:7" ht="18" customHeight="1" x14ac:dyDescent="0.3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116" t="e">
        <f>'Nilai Syafahi'!X32</f>
        <v>#DIV/0!</v>
      </c>
      <c r="F34" s="115">
        <f ca="1">'Nilai Syafahi'!Y32</f>
        <v>1</v>
      </c>
      <c r="G34" s="7" t="e">
        <f>'Nilai Syafahi'!Z32</f>
        <v>#DIV/0!</v>
      </c>
    </row>
    <row r="35" spans="1:7" ht="18" customHeight="1" x14ac:dyDescent="0.3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116" t="e">
        <f>'Nilai Syafahi'!X33</f>
        <v>#DIV/0!</v>
      </c>
      <c r="F35" s="115">
        <f ca="1">'Nilai Syafahi'!Y33</f>
        <v>1</v>
      </c>
      <c r="G35" s="7" t="e">
        <f>'Nilai Syafahi'!Z33</f>
        <v>#DIV/0!</v>
      </c>
    </row>
    <row r="36" spans="1:7" ht="18" customHeight="1" x14ac:dyDescent="0.3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116" t="e">
        <f>'Nilai Syafahi'!X34</f>
        <v>#DIV/0!</v>
      </c>
      <c r="F36" s="115">
        <f ca="1">'Nilai Syafahi'!Y34</f>
        <v>1</v>
      </c>
      <c r="G36" s="7" t="e">
        <f>'Nilai Syafahi'!Z34</f>
        <v>#DIV/0!</v>
      </c>
    </row>
    <row r="37" spans="1:7" ht="18" customHeight="1" x14ac:dyDescent="0.3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116" t="e">
        <f>'Nilai Syafahi'!X35</f>
        <v>#DIV/0!</v>
      </c>
      <c r="F37" s="115">
        <f ca="1">'Nilai Syafahi'!Y35</f>
        <v>1</v>
      </c>
      <c r="G37" s="7" t="e">
        <f>'Nilai Syafahi'!Z35</f>
        <v>#DIV/0!</v>
      </c>
    </row>
    <row r="38" spans="1:7" ht="18" customHeight="1" x14ac:dyDescent="0.3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116" t="e">
        <f>'Nilai Syafahi'!X36</f>
        <v>#DIV/0!</v>
      </c>
      <c r="F38" s="115">
        <f ca="1">'Nilai Syafahi'!Y36</f>
        <v>1</v>
      </c>
      <c r="G38" s="7" t="e">
        <f>'Nilai Syafahi'!Z36</f>
        <v>#DIV/0!</v>
      </c>
    </row>
    <row r="39" spans="1:7" ht="18" customHeight="1" x14ac:dyDescent="0.3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116" t="e">
        <f>'Nilai Syafahi'!X37</f>
        <v>#DIV/0!</v>
      </c>
      <c r="F39" s="115">
        <f ca="1">'Nilai Syafahi'!Y37</f>
        <v>1</v>
      </c>
      <c r="G39" s="7" t="e">
        <f>'Nilai Syafahi'!Z37</f>
        <v>#DIV/0!</v>
      </c>
    </row>
    <row r="40" spans="1:7" ht="18" customHeight="1" x14ac:dyDescent="0.3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116" t="e">
        <f>'Nilai Syafahi'!X38</f>
        <v>#DIV/0!</v>
      </c>
      <c r="F40" s="115">
        <f ca="1">'Nilai Syafahi'!Y38</f>
        <v>1</v>
      </c>
      <c r="G40" s="7" t="e">
        <f>'Nilai Syafahi'!Z38</f>
        <v>#DIV/0!</v>
      </c>
    </row>
    <row r="41" spans="1:7" ht="18" customHeight="1" x14ac:dyDescent="0.3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116" t="e">
        <f>'Nilai Syafahi'!X39</f>
        <v>#DIV/0!</v>
      </c>
      <c r="F41" s="115">
        <f ca="1">'Nilai Syafahi'!Y39</f>
        <v>1</v>
      </c>
      <c r="G41" s="7" t="e">
        <f>'Nilai Syafahi'!Z39</f>
        <v>#DIV/0!</v>
      </c>
    </row>
    <row r="42" spans="1:7" ht="18" customHeight="1" x14ac:dyDescent="0.3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116" t="e">
        <f>'Nilai Syafahi'!X40</f>
        <v>#DIV/0!</v>
      </c>
      <c r="F42" s="115">
        <f ca="1">'Nilai Syafahi'!Y40</f>
        <v>1</v>
      </c>
      <c r="G42" s="7" t="e">
        <f>'Nilai Syafahi'!Z40</f>
        <v>#DIV/0!</v>
      </c>
    </row>
    <row r="43" spans="1:7" ht="18" customHeight="1" x14ac:dyDescent="0.3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116" t="e">
        <f>'Nilai Syafahi'!X41</f>
        <v>#DIV/0!</v>
      </c>
      <c r="F43" s="115">
        <f ca="1">'Nilai Syafahi'!Y41</f>
        <v>1</v>
      </c>
      <c r="G43" s="7" t="e">
        <f>'Nilai Syafahi'!Z41</f>
        <v>#DIV/0!</v>
      </c>
    </row>
    <row r="44" spans="1:7" ht="18" customHeight="1" x14ac:dyDescent="0.3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116" t="e">
        <f>'Nilai Syafahi'!X42</f>
        <v>#DIV/0!</v>
      </c>
      <c r="F44" s="115">
        <f ca="1">'Nilai Syafahi'!Y42</f>
        <v>1</v>
      </c>
      <c r="G44" s="7" t="e">
        <f>'Nilai Syafahi'!Z42</f>
        <v>#DIV/0!</v>
      </c>
    </row>
    <row r="45" spans="1:7" ht="18" customHeight="1" x14ac:dyDescent="0.3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116" t="e">
        <f>'Nilai Syafahi'!X43</f>
        <v>#DIV/0!</v>
      </c>
      <c r="F45" s="115">
        <f ca="1">'Nilai Syafahi'!Y43</f>
        <v>1</v>
      </c>
      <c r="G45" s="7" t="e">
        <f>'Nilai Syafahi'!Z43</f>
        <v>#DIV/0!</v>
      </c>
    </row>
    <row r="47" spans="1:7" ht="18" x14ac:dyDescent="0.35">
      <c r="D47" s="105"/>
      <c r="E47" s="278" t="s">
        <v>163</v>
      </c>
      <c r="F47" s="278"/>
      <c r="G47" s="278"/>
    </row>
    <row r="48" spans="1:7" ht="18" x14ac:dyDescent="0.35">
      <c r="D48" s="105"/>
      <c r="E48" s="106"/>
      <c r="F48" s="106"/>
    </row>
    <row r="49" spans="4:7" ht="18" x14ac:dyDescent="0.35">
      <c r="D49" s="105"/>
      <c r="E49" s="106"/>
      <c r="F49" s="106"/>
    </row>
    <row r="50" spans="4:7" ht="18" x14ac:dyDescent="0.35">
      <c r="D50" s="105"/>
      <c r="E50" s="279">
        <f>Biodata!C19</f>
        <v>0</v>
      </c>
      <c r="F50" s="279"/>
      <c r="G50" s="279"/>
    </row>
    <row r="51" spans="4:7" ht="14.55" customHeight="1" x14ac:dyDescent="0.3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7773437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97</v>
      </c>
    </row>
    <row r="3" spans="1:2" x14ac:dyDescent="0.3">
      <c r="A3" s="4">
        <v>1</v>
      </c>
      <c r="B3" s="2" t="s">
        <v>270</v>
      </c>
    </row>
    <row r="4" spans="1:2" x14ac:dyDescent="0.3">
      <c r="A4" s="4">
        <v>1.1000000000000001</v>
      </c>
      <c r="B4" s="2" t="s">
        <v>271</v>
      </c>
    </row>
    <row r="5" spans="1:2" x14ac:dyDescent="0.3">
      <c r="A5" s="4">
        <v>1.2</v>
      </c>
      <c r="B5" s="2" t="s">
        <v>279</v>
      </c>
    </row>
    <row r="6" spans="1:2" x14ac:dyDescent="0.3">
      <c r="A6" s="4">
        <v>1.3</v>
      </c>
      <c r="B6" s="2" t="s">
        <v>272</v>
      </c>
    </row>
    <row r="7" spans="1:2" x14ac:dyDescent="0.3">
      <c r="A7" s="4">
        <v>1.4</v>
      </c>
      <c r="B7" s="2" t="s">
        <v>273</v>
      </c>
    </row>
    <row r="8" spans="1:2" x14ac:dyDescent="0.3">
      <c r="A8" s="4">
        <v>1.5</v>
      </c>
      <c r="B8" s="2" t="s">
        <v>274</v>
      </c>
    </row>
    <row r="9" spans="1:2" x14ac:dyDescent="0.3">
      <c r="A9" s="4">
        <v>1.6</v>
      </c>
      <c r="B9" s="2" t="s">
        <v>275</v>
      </c>
    </row>
    <row r="10" spans="1:2" x14ac:dyDescent="0.3">
      <c r="A10" s="4">
        <v>1.7</v>
      </c>
      <c r="B10" s="2" t="s">
        <v>276</v>
      </c>
    </row>
    <row r="11" spans="1:2" x14ac:dyDescent="0.3">
      <c r="A11" s="4">
        <v>1.8</v>
      </c>
      <c r="B11" s="2" t="s">
        <v>277</v>
      </c>
    </row>
    <row r="12" spans="1:2" x14ac:dyDescent="0.3">
      <c r="A12" s="4">
        <v>1.9</v>
      </c>
      <c r="B12" s="2" t="s">
        <v>278</v>
      </c>
    </row>
    <row r="13" spans="1:2" x14ac:dyDescent="0.3">
      <c r="A13" s="4">
        <v>2</v>
      </c>
      <c r="B13" s="2" t="s">
        <v>185</v>
      </c>
    </row>
    <row r="14" spans="1:2" x14ac:dyDescent="0.3">
      <c r="A14" s="4">
        <v>2.1</v>
      </c>
      <c r="B14" s="2" t="s">
        <v>186</v>
      </c>
    </row>
    <row r="15" spans="1:2" x14ac:dyDescent="0.3">
      <c r="A15" s="4">
        <v>2.2000000000000002</v>
      </c>
      <c r="B15" s="2" t="s">
        <v>187</v>
      </c>
    </row>
    <row r="16" spans="1:2" x14ac:dyDescent="0.3">
      <c r="A16" s="4">
        <v>2.2999999999999998</v>
      </c>
      <c r="B16" s="2" t="s">
        <v>188</v>
      </c>
    </row>
    <row r="17" spans="1:2" x14ac:dyDescent="0.3">
      <c r="A17" s="4">
        <v>2.4</v>
      </c>
      <c r="B17" s="2" t="s">
        <v>189</v>
      </c>
    </row>
    <row r="18" spans="1:2" x14ac:dyDescent="0.3">
      <c r="A18" s="4">
        <v>2.5</v>
      </c>
      <c r="B18" s="2" t="s">
        <v>190</v>
      </c>
    </row>
    <row r="19" spans="1:2" x14ac:dyDescent="0.3">
      <c r="A19" s="4">
        <v>2.6</v>
      </c>
      <c r="B19" s="2" t="s">
        <v>191</v>
      </c>
    </row>
    <row r="20" spans="1:2" x14ac:dyDescent="0.3">
      <c r="A20" s="4">
        <v>2.7</v>
      </c>
      <c r="B20" s="2" t="s">
        <v>192</v>
      </c>
    </row>
    <row r="21" spans="1:2" x14ac:dyDescent="0.3">
      <c r="A21" s="4">
        <v>2.8</v>
      </c>
      <c r="B21" s="2" t="s">
        <v>193</v>
      </c>
    </row>
    <row r="22" spans="1:2" x14ac:dyDescent="0.3">
      <c r="A22" s="4">
        <v>2.9</v>
      </c>
      <c r="B22" s="2" t="s">
        <v>194</v>
      </c>
    </row>
    <row r="23" spans="1:2" x14ac:dyDescent="0.3">
      <c r="A23" s="4">
        <v>3</v>
      </c>
      <c r="B23" s="2" t="s">
        <v>195</v>
      </c>
    </row>
    <row r="24" spans="1:2" x14ac:dyDescent="0.3">
      <c r="A24" s="4">
        <v>3.1</v>
      </c>
      <c r="B24" s="2" t="s">
        <v>196</v>
      </c>
    </row>
    <row r="25" spans="1:2" x14ac:dyDescent="0.3">
      <c r="A25" s="4">
        <v>3.2</v>
      </c>
      <c r="B25" s="2" t="s">
        <v>197</v>
      </c>
    </row>
    <row r="26" spans="1:2" x14ac:dyDescent="0.3">
      <c r="A26" s="4">
        <v>3.3</v>
      </c>
      <c r="B26" s="2" t="s">
        <v>198</v>
      </c>
    </row>
    <row r="27" spans="1:2" x14ac:dyDescent="0.3">
      <c r="A27" s="4">
        <v>3.4</v>
      </c>
      <c r="B27" s="2" t="s">
        <v>199</v>
      </c>
    </row>
    <row r="28" spans="1:2" x14ac:dyDescent="0.3">
      <c r="A28" s="4">
        <v>3.5</v>
      </c>
      <c r="B28" s="2" t="s">
        <v>200</v>
      </c>
    </row>
    <row r="29" spans="1:2" x14ac:dyDescent="0.3">
      <c r="A29" s="4">
        <v>3.6</v>
      </c>
      <c r="B29" s="2" t="s">
        <v>201</v>
      </c>
    </row>
    <row r="30" spans="1:2" x14ac:dyDescent="0.3">
      <c r="A30" s="4">
        <v>3.7</v>
      </c>
      <c r="B30" s="2" t="s">
        <v>202</v>
      </c>
    </row>
    <row r="31" spans="1:2" x14ac:dyDescent="0.3">
      <c r="A31" s="4">
        <v>3.8</v>
      </c>
      <c r="B31" s="2" t="s">
        <v>203</v>
      </c>
    </row>
    <row r="32" spans="1:2" x14ac:dyDescent="0.3">
      <c r="A32" s="4">
        <v>3.9</v>
      </c>
      <c r="B32" s="2" t="s">
        <v>204</v>
      </c>
    </row>
    <row r="33" spans="1:2" x14ac:dyDescent="0.3">
      <c r="A33" s="4">
        <v>4</v>
      </c>
      <c r="B33" s="2" t="s">
        <v>205</v>
      </c>
    </row>
    <row r="34" spans="1:2" x14ac:dyDescent="0.3">
      <c r="A34" s="4">
        <v>4.0999999999999996</v>
      </c>
      <c r="B34" s="2" t="s">
        <v>206</v>
      </c>
    </row>
    <row r="35" spans="1:2" x14ac:dyDescent="0.3">
      <c r="A35" s="4">
        <v>4.2</v>
      </c>
      <c r="B35" s="2" t="s">
        <v>207</v>
      </c>
    </row>
    <row r="36" spans="1:2" x14ac:dyDescent="0.3">
      <c r="A36" s="4">
        <v>4.3</v>
      </c>
      <c r="B36" s="2" t="s">
        <v>208</v>
      </c>
    </row>
    <row r="37" spans="1:2" x14ac:dyDescent="0.3">
      <c r="A37" s="4">
        <v>4.4000000000000004</v>
      </c>
      <c r="B37" s="2" t="s">
        <v>209</v>
      </c>
    </row>
    <row r="38" spans="1:2" x14ac:dyDescent="0.3">
      <c r="A38" s="4">
        <v>4.5</v>
      </c>
      <c r="B38" s="2" t="s">
        <v>210</v>
      </c>
    </row>
    <row r="39" spans="1:2" x14ac:dyDescent="0.3">
      <c r="A39" s="4">
        <v>4.5999999999999996</v>
      </c>
      <c r="B39" s="2" t="s">
        <v>211</v>
      </c>
    </row>
    <row r="40" spans="1:2" x14ac:dyDescent="0.3">
      <c r="A40" s="4">
        <v>4.7</v>
      </c>
      <c r="B40" s="2" t="s">
        <v>212</v>
      </c>
    </row>
    <row r="41" spans="1:2" x14ac:dyDescent="0.3">
      <c r="A41" s="4">
        <v>4.8</v>
      </c>
      <c r="B41" s="2" t="s">
        <v>213</v>
      </c>
    </row>
    <row r="42" spans="1:2" x14ac:dyDescent="0.3">
      <c r="A42" s="4">
        <v>4.9000000000000004</v>
      </c>
      <c r="B42" s="2" t="s">
        <v>214</v>
      </c>
    </row>
    <row r="43" spans="1:2" x14ac:dyDescent="0.3">
      <c r="A43" s="4">
        <v>5</v>
      </c>
      <c r="B43" s="2" t="s">
        <v>215</v>
      </c>
    </row>
    <row r="44" spans="1:2" x14ac:dyDescent="0.3">
      <c r="A44" s="4">
        <v>5.0999999999999996</v>
      </c>
      <c r="B44" s="2" t="s">
        <v>216</v>
      </c>
    </row>
    <row r="45" spans="1:2" x14ac:dyDescent="0.3">
      <c r="A45" s="4">
        <v>5.2</v>
      </c>
      <c r="B45" s="2" t="s">
        <v>217</v>
      </c>
    </row>
    <row r="46" spans="1:2" x14ac:dyDescent="0.3">
      <c r="A46" s="4">
        <v>5.3</v>
      </c>
      <c r="B46" s="2" t="s">
        <v>218</v>
      </c>
    </row>
    <row r="47" spans="1:2" x14ac:dyDescent="0.3">
      <c r="A47" s="4">
        <v>5.4</v>
      </c>
      <c r="B47" s="2" t="s">
        <v>219</v>
      </c>
    </row>
    <row r="48" spans="1:2" x14ac:dyDescent="0.3">
      <c r="A48" s="4">
        <v>5.5</v>
      </c>
      <c r="B48" s="2" t="s">
        <v>220</v>
      </c>
    </row>
    <row r="49" spans="1:2" x14ac:dyDescent="0.3">
      <c r="A49" s="4">
        <v>5.6</v>
      </c>
      <c r="B49" s="2" t="s">
        <v>221</v>
      </c>
    </row>
    <row r="50" spans="1:2" x14ac:dyDescent="0.3">
      <c r="A50" s="4">
        <v>5.7</v>
      </c>
      <c r="B50" s="2" t="s">
        <v>222</v>
      </c>
    </row>
    <row r="51" spans="1:2" x14ac:dyDescent="0.3">
      <c r="A51" s="4">
        <v>5.8</v>
      </c>
      <c r="B51" s="2" t="s">
        <v>223</v>
      </c>
    </row>
    <row r="52" spans="1:2" x14ac:dyDescent="0.3">
      <c r="A52" s="4">
        <v>5.9</v>
      </c>
      <c r="B52" s="2" t="s">
        <v>224</v>
      </c>
    </row>
    <row r="53" spans="1:2" x14ac:dyDescent="0.3">
      <c r="A53" s="4">
        <v>6</v>
      </c>
      <c r="B53" s="2" t="s">
        <v>225</v>
      </c>
    </row>
    <row r="54" spans="1:2" x14ac:dyDescent="0.3">
      <c r="A54" s="4">
        <v>6.1</v>
      </c>
      <c r="B54" s="2" t="s">
        <v>226</v>
      </c>
    </row>
    <row r="55" spans="1:2" x14ac:dyDescent="0.3">
      <c r="A55" s="4">
        <v>6.2</v>
      </c>
      <c r="B55" s="2" t="s">
        <v>227</v>
      </c>
    </row>
    <row r="56" spans="1:2" x14ac:dyDescent="0.3">
      <c r="A56" s="4">
        <v>6.3</v>
      </c>
      <c r="B56" s="2" t="s">
        <v>228</v>
      </c>
    </row>
    <row r="57" spans="1:2" x14ac:dyDescent="0.3">
      <c r="A57" s="4">
        <v>6.4</v>
      </c>
      <c r="B57" s="2" t="s">
        <v>229</v>
      </c>
    </row>
    <row r="58" spans="1:2" x14ac:dyDescent="0.3">
      <c r="A58" s="4">
        <v>6.5</v>
      </c>
      <c r="B58" s="2" t="s">
        <v>230</v>
      </c>
    </row>
    <row r="59" spans="1:2" x14ac:dyDescent="0.3">
      <c r="A59" s="4">
        <v>6.6</v>
      </c>
      <c r="B59" s="2" t="s">
        <v>231</v>
      </c>
    </row>
    <row r="60" spans="1:2" x14ac:dyDescent="0.3">
      <c r="A60" s="4">
        <v>6.7</v>
      </c>
      <c r="B60" s="2" t="s">
        <v>232</v>
      </c>
    </row>
    <row r="61" spans="1:2" x14ac:dyDescent="0.3">
      <c r="A61" s="4">
        <v>6.8</v>
      </c>
      <c r="B61" s="2" t="s">
        <v>233</v>
      </c>
    </row>
    <row r="62" spans="1:2" x14ac:dyDescent="0.3">
      <c r="A62" s="4">
        <v>6.9</v>
      </c>
      <c r="B62" s="2" t="s">
        <v>234</v>
      </c>
    </row>
    <row r="63" spans="1:2" x14ac:dyDescent="0.3">
      <c r="A63" s="4">
        <v>7</v>
      </c>
      <c r="B63" s="2" t="s">
        <v>235</v>
      </c>
    </row>
    <row r="64" spans="1:2" x14ac:dyDescent="0.3">
      <c r="A64" s="4">
        <v>7.1</v>
      </c>
      <c r="B64" s="2" t="s">
        <v>236</v>
      </c>
    </row>
    <row r="65" spans="1:2" x14ac:dyDescent="0.3">
      <c r="A65" s="4">
        <v>7.2</v>
      </c>
      <c r="B65" s="2" t="s">
        <v>237</v>
      </c>
    </row>
    <row r="66" spans="1:2" x14ac:dyDescent="0.3">
      <c r="A66" s="4">
        <v>7.3</v>
      </c>
      <c r="B66" s="2" t="s">
        <v>238</v>
      </c>
    </row>
    <row r="67" spans="1:2" x14ac:dyDescent="0.3">
      <c r="A67" s="4">
        <v>7.4</v>
      </c>
      <c r="B67" s="2" t="s">
        <v>239</v>
      </c>
    </row>
    <row r="68" spans="1:2" x14ac:dyDescent="0.3">
      <c r="A68" s="4">
        <v>7.5</v>
      </c>
      <c r="B68" s="2" t="s">
        <v>240</v>
      </c>
    </row>
    <row r="69" spans="1:2" x14ac:dyDescent="0.3">
      <c r="A69" s="4">
        <v>7.6</v>
      </c>
      <c r="B69" s="2" t="s">
        <v>241</v>
      </c>
    </row>
    <row r="70" spans="1:2" x14ac:dyDescent="0.3">
      <c r="A70" s="4">
        <v>7.7</v>
      </c>
      <c r="B70" s="2" t="s">
        <v>242</v>
      </c>
    </row>
    <row r="71" spans="1:2" x14ac:dyDescent="0.3">
      <c r="A71" s="4">
        <v>7.8</v>
      </c>
      <c r="B71" s="2" t="s">
        <v>243</v>
      </c>
    </row>
    <row r="72" spans="1:2" x14ac:dyDescent="0.3">
      <c r="A72" s="4">
        <v>7.9</v>
      </c>
      <c r="B72" s="2" t="s">
        <v>244</v>
      </c>
    </row>
    <row r="73" spans="1:2" x14ac:dyDescent="0.3">
      <c r="A73" s="4">
        <v>8</v>
      </c>
      <c r="B73" s="2" t="s">
        <v>245</v>
      </c>
    </row>
    <row r="74" spans="1:2" x14ac:dyDescent="0.3">
      <c r="A74" s="4">
        <v>8.1</v>
      </c>
      <c r="B74" s="2" t="s">
        <v>246</v>
      </c>
    </row>
    <row r="75" spans="1:2" x14ac:dyDescent="0.3">
      <c r="A75" s="4">
        <v>8.1999999999999993</v>
      </c>
      <c r="B75" s="2" t="s">
        <v>247</v>
      </c>
    </row>
    <row r="76" spans="1:2" x14ac:dyDescent="0.3">
      <c r="A76" s="4">
        <v>8.3000000000000007</v>
      </c>
      <c r="B76" s="2" t="s">
        <v>248</v>
      </c>
    </row>
    <row r="77" spans="1:2" x14ac:dyDescent="0.3">
      <c r="A77" s="4">
        <v>8.4</v>
      </c>
      <c r="B77" s="2" t="s">
        <v>249</v>
      </c>
    </row>
    <row r="78" spans="1:2" x14ac:dyDescent="0.3">
      <c r="A78" s="4">
        <v>8.5</v>
      </c>
      <c r="B78" s="2" t="s">
        <v>250</v>
      </c>
    </row>
    <row r="79" spans="1:2" x14ac:dyDescent="0.3">
      <c r="A79" s="4">
        <v>8.6</v>
      </c>
      <c r="B79" s="2" t="s">
        <v>251</v>
      </c>
    </row>
    <row r="80" spans="1:2" x14ac:dyDescent="0.3">
      <c r="A80" s="4">
        <v>8.6999999999999993</v>
      </c>
      <c r="B80" s="2" t="s">
        <v>252</v>
      </c>
    </row>
    <row r="81" spans="1:2" x14ac:dyDescent="0.3">
      <c r="A81" s="4">
        <v>8.8000000000000007</v>
      </c>
      <c r="B81" s="2" t="s">
        <v>253</v>
      </c>
    </row>
    <row r="82" spans="1:2" x14ac:dyDescent="0.3">
      <c r="A82" s="4">
        <v>8.9</v>
      </c>
      <c r="B82" s="2" t="s">
        <v>254</v>
      </c>
    </row>
    <row r="83" spans="1:2" x14ac:dyDescent="0.3">
      <c r="A83" s="4">
        <v>9</v>
      </c>
      <c r="B83" s="2" t="s">
        <v>255</v>
      </c>
    </row>
    <row r="84" spans="1:2" x14ac:dyDescent="0.3">
      <c r="A84" s="4">
        <v>9.1</v>
      </c>
      <c r="B84" s="2" t="s">
        <v>256</v>
      </c>
    </row>
    <row r="85" spans="1:2" x14ac:dyDescent="0.3">
      <c r="A85" s="4">
        <v>9.1999999999999993</v>
      </c>
      <c r="B85" s="2" t="s">
        <v>257</v>
      </c>
    </row>
    <row r="86" spans="1:2" x14ac:dyDescent="0.3">
      <c r="A86" s="4">
        <v>9.3000000000000007</v>
      </c>
      <c r="B86" s="2" t="s">
        <v>258</v>
      </c>
    </row>
    <row r="87" spans="1:2" x14ac:dyDescent="0.3">
      <c r="A87" s="4">
        <v>9.3999999999999897</v>
      </c>
      <c r="B87" s="2" t="s">
        <v>259</v>
      </c>
    </row>
    <row r="88" spans="1:2" x14ac:dyDescent="0.3">
      <c r="A88" s="4">
        <v>9.4999999999999893</v>
      </c>
      <c r="B88" s="2" t="s">
        <v>260</v>
      </c>
    </row>
    <row r="89" spans="1:2" x14ac:dyDescent="0.3">
      <c r="A89" s="4">
        <v>9.5999999999999908</v>
      </c>
      <c r="B89" s="2" t="s">
        <v>261</v>
      </c>
    </row>
    <row r="90" spans="1:2" x14ac:dyDescent="0.3">
      <c r="A90" s="4">
        <v>9.6999999999999904</v>
      </c>
      <c r="B90" s="2" t="s">
        <v>262</v>
      </c>
    </row>
    <row r="91" spans="1:2" x14ac:dyDescent="0.3">
      <c r="A91" s="4">
        <v>9.7999999999999901</v>
      </c>
      <c r="B91" s="2" t="s">
        <v>263</v>
      </c>
    </row>
    <row r="92" spans="1:2" x14ac:dyDescent="0.3">
      <c r="A92" s="4">
        <v>9.8999999999999897</v>
      </c>
      <c r="B92" s="2" t="s">
        <v>264</v>
      </c>
    </row>
    <row r="93" spans="1:2" x14ac:dyDescent="0.3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2026-06-08T14:24:39Z</cp:lastPrinted>
  <dcterms:created xsi:type="dcterms:W3CDTF">2019-11-28T05:18:02Z</dcterms:created>
  <dcterms:modified xsi:type="dcterms:W3CDTF">2026-06-08T15:03:30Z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