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FEAA840C-5C2B-4AD7-B44C-A4D509E336AA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Z41" i="4"/>
  <c r="E45" i="12"/>
  <c r="Z43" i="4"/>
  <c r="G45" i="12" s="1"/>
  <c r="E44" i="12"/>
  <c r="Z42" i="4"/>
  <c r="G44" i="12" s="1"/>
  <c r="E42" i="12"/>
  <c r="Z40" i="4"/>
  <c r="G42" i="12" s="1"/>
  <c r="E41" i="12"/>
  <c r="Z39" i="4"/>
  <c r="E40" i="12"/>
  <c r="Z38" i="4"/>
  <c r="E38" i="12"/>
  <c r="Z36" i="4"/>
  <c r="G38" i="12" s="1"/>
  <c r="E30" i="12"/>
  <c r="Z28" i="4"/>
  <c r="G30" i="12" s="1"/>
  <c r="E27" i="12"/>
  <c r="Z20" i="4"/>
  <c r="G27" i="12" s="1"/>
  <c r="E23" i="12"/>
  <c r="Z12" i="4"/>
  <c r="G23" i="12" s="1"/>
  <c r="E39" i="12"/>
  <c r="Z37" i="4"/>
  <c r="G39" i="12" s="1"/>
  <c r="E15" i="12"/>
  <c r="Z26" i="4"/>
  <c r="G15" i="12" s="1"/>
  <c r="E6" i="12"/>
  <c r="Z14" i="4"/>
  <c r="E31" i="12"/>
  <c r="Z29" i="4"/>
  <c r="G31" i="12" s="1"/>
  <c r="E37" i="12"/>
  <c r="Z35" i="4"/>
  <c r="G37" i="12" s="1"/>
  <c r="E16" i="12"/>
  <c r="Z17" i="4"/>
  <c r="G16" i="12" s="1"/>
  <c r="E32" i="12"/>
  <c r="Z30" i="4"/>
  <c r="G32" i="12" s="1"/>
  <c r="E18" i="12"/>
  <c r="Z21" i="4"/>
  <c r="G18" i="12" s="1"/>
  <c r="E28" i="12"/>
  <c r="Z27" i="4"/>
  <c r="B48" i="1" s="1"/>
  <c r="E36" i="12"/>
  <c r="Z34" i="4"/>
  <c r="G36" i="12" s="1"/>
  <c r="E21" i="12"/>
  <c r="Z18" i="4"/>
  <c r="G21" i="12" s="1"/>
  <c r="E35" i="12"/>
  <c r="Z33" i="4"/>
  <c r="G35" i="12" s="1"/>
  <c r="E34" i="12"/>
  <c r="Z32" i="4"/>
  <c r="G34" i="12" s="1"/>
  <c r="E25" i="12"/>
  <c r="Z24" i="4"/>
  <c r="G25" i="12" s="1"/>
  <c r="E26" i="12"/>
  <c r="Z16" i="4"/>
  <c r="G26" i="12" s="1"/>
  <c r="E24" i="12"/>
  <c r="Z22" i="4"/>
  <c r="G24" i="12" s="1"/>
  <c r="E17" i="12"/>
  <c r="Z13" i="4"/>
  <c r="G17" i="12" s="1"/>
  <c r="E19" i="12"/>
  <c r="Z19" i="4"/>
  <c r="G19" i="12" s="1"/>
  <c r="E14" i="12"/>
  <c r="Z25" i="4"/>
  <c r="G14" i="12" s="1"/>
  <c r="E33" i="12"/>
  <c r="Z31" i="4"/>
  <c r="G33" i="12" s="1"/>
  <c r="E7" i="12"/>
  <c r="Z23" i="4"/>
  <c r="G7" i="12" s="1"/>
  <c r="E12" i="12"/>
  <c r="Z15" i="4"/>
  <c r="G12" i="12" s="1"/>
  <c r="E22" i="12"/>
  <c r="Z11" i="4"/>
  <c r="G22" i="12" s="1"/>
  <c r="E29" i="12"/>
  <c r="Z10" i="4"/>
  <c r="G29" i="12" s="1"/>
  <c r="E13" i="12"/>
  <c r="Z9" i="4"/>
  <c r="G13" i="12" s="1"/>
  <c r="E8" i="12"/>
  <c r="Z8" i="4"/>
  <c r="G8" i="12" s="1"/>
  <c r="E11" i="12"/>
  <c r="Z5" i="4"/>
  <c r="G11" i="12" s="1"/>
  <c r="E9" i="12"/>
  <c r="Z7" i="4"/>
  <c r="G9" i="12" s="1"/>
  <c r="E10" i="12"/>
  <c r="Z6" i="4"/>
  <c r="G10" i="12" s="1"/>
  <c r="E20" i="12"/>
  <c r="Z4" i="4"/>
  <c r="G20" i="12" s="1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<sst xmlns="http://schemas.openxmlformats.org/spreadsheetml/2006/main" count="471" uniqueCount="341">
  <si>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</si>
  <si>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</si>
  <si>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</si>
  <si>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</si>
  <si>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</si>
  <si>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</si>
  <si>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</si>
  <si>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</si>
  <si>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</si>
  <si>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</si>
  <si>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</si>
  <si>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</si>
  <si>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</si>
  <si>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</si>
  <si>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</si>
  <si>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</si>
  <si>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</si>
  <si>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</si>
  <si>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</si>
  <si>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</si>
  <si>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</si>
  <si>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</si>
  <si>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</si>
  <si>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</si>
  <si>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</si>
  <si>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</si>
  <si>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</si>
  <si>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</si>
  <si>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</si>
  <si>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</si>
  <si>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</si>
  <si>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</si>
  <si>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</si>
  <si>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</si>
  <si>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</si>
  <si>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</si>
  <si>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</si>
  <si>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</si>
  <si>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</si>
  <si>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</si>
  <si>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</si>
  <si>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</si>
  <si>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</si>
  <si>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</si>
  <si>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</si>
  <si>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</si>
  <si>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</si>
  <si>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</si>
  <si>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</si>
  <si>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</si>
  <si>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</si>
  <si>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</si>
  <si>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</si>
  <si>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</si>
  <si>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</si>
  <si>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</si>
  <si>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</si>
  <si>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</si>
  <si>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</si>
  <si>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</si>
  <si>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</si>
  <si>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</si>
  <si>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</si>
  <si>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</si>
  <si>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</si>
  <si>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</si>
  <si>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</si>
  <si>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</si>
  <si>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</si>
  <si>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</si>
  <si>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</si>
  <si>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</si>
  <si>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</si>
  <si>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</si>
  <si>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</si>
  <si>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</si>
  <si>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</si>
  <si>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</si>
  <si>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</si>
  <si>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</si>
  <si>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</si>
  <si>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</si>
  <si>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</si>
  <si>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</si>
  <si>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</si>
  <si>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</si>
  <si>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</si>
  <si>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</si>
  <si>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</si>
  <si>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</si>
  <si>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</si>
  <si>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</si>
  <si>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</si>
  <si>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</si>
  <si>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</si>
  <si>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</si>
  <si>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</si>
  <si>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</si>
  <si>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</si>
  <si>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</si>
  <si>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</si>
  <si>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</si>
  <si>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</si>
  <si>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</si>
  <si>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</si>
  <si>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</si>
  <si>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</si>
  <si>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</si>
  <si>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</si>
  <si>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</si>
  <si>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</si>
  <si>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</si>
  <si>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</si>
  <si>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</si>
  <si>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</si>
  <si>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</si>
  <si>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</si>
  <si>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</si>
  <si>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</si>
  <si>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</si>
  <si>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</si>
  <si>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</si>
  <si>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</si>
  <si>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</si>
  <si>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</si>
  <si>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</si>
  <si>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</si>
  <si>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</si>
  <si>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</si>
  <si>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</si>
  <si>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</si>
  <si>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</si>
  <si>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</si>
  <si>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</si>
  <si>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</si>
  <si>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</si>
  <si>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</si>
  <si>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</si>
  <si>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</si>
  <si>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</si>
  <si>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</si>
  <si>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</si>
  <si>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</si>
  <si>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</si>
  <si>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</si>
  <si>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</si>
  <si>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</si>
  <si>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</si>
  <si>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</si>
  <si>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</si>
  <si>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</si>
  <si>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</si>
  <si>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</si>
  <si>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</si>
  <si>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</si>
  <si>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</si>
  <si>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</si>
  <si>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</si>
  <si>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</si>
  <si>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</si>
  <si>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</si>
  <si>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</si>
  <si>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</si>
  <si>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</si>
  <si>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</si>
  <si>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</si>
  <si>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</si>
  <si>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</si>
  <si>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</si>
  <si>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</si>
  <si>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</si>
  <si>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</si>
  <si>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</si>
  <si>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</si>
  <si>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</si>
  <si>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</si>
  <si>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</si>
  <si>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</si>
  <si>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</si>
  <si>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</si>
  <si>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</si>
  <si>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</si>
  <si>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</si>
  <si>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</si>
  <si>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</si>
  <si>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</si>
  <si>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</si>
  <si>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</si>
  <si>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</si>
  <si>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</si>
  <si>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</si>
  <si>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</si>
  <si>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</si>
  <si>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</si>
  <si>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</si>
  <si>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</si>
  <si>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</si>
  <si>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</si>
  <si>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</si>
  <si>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</si>
  <si>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</si>
  <si>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</si>
  <si>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</si>
  <si>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</si>
  <si>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</si>
  <si>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</si>
  <si>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</si>
  <si>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</si>
  <si>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</si>
  <si>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</si>
  <si>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</si>
  <si>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</si>
  <si>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</si>
  <si>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</si>
  <si>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</si>
  <si>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</si>
  <si>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</si>
  <si>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</si>
  <si>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</si>
  <si>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</si>
  <si>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</si>
  <si>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</si>
  <si>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</si>
  <si>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</si>
  <si>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</si>
  <si>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</si>
  <si>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</si>
  <si>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</si>
  <si>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</si>
  <si>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</si>
  <si>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</si>
  <si>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</si>
  <si>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</si>
  <si>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</si>
  <si>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</si>
  <si>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</si>
  <si>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</si>
  <si>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</si>
  <si>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</si>
  <si>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</si>
  <si>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</si>
  <si>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</si>
  <si>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</si>
  <si>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</si>
  <si>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</si>
  <si>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</si>
  <si>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</si>
  <si>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</si>
  <si>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</si>
  <si>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</si>
  <si>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</si>
  <si>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</si>
  <si>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</si>
  <si>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</si>
  <si>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</si>
  <si>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</si>
  <si>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</si>
  <si>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</si>
  <si>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</si>
  <si>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</si>
  <si>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</si>
  <si>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</si>
  <si>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</si>
  <si>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</si>
  <si>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</si>
  <si>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</si>
  <si>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</si>
  <si>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</si>
  <si>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</si>
  <si>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</si>
  <si>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</si>
  <si>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</si>
  <si>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</si>
  <si>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</si>
  <si>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</si>
  <si>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</si>
  <si>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</si>
  <si>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</si>
  <si>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</si>
  <si>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</si>
  <si>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</si>
  <si>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</si>
  <si>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</si>
  <si>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</si>
  <si>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</si>
  <si>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</si>
  <si>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</si>
  <si>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</si>
  <si>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</si>
  <si>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</si>
  <si>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AAN KURNIAWAN</t>
  </si>
  <si>
    <t>409</t>
  </si>
  <si>
    <t>AHMAD FAZRI MUSOPI</t>
  </si>
  <si>
    <t>410</t>
  </si>
  <si>
    <t>AHMAD ZAIDAN HUMALA HASIBUAN</t>
  </si>
  <si>
    <t>411</t>
  </si>
  <si>
    <t>AIMAN ZULFIKAR ABDURRAHMAN</t>
  </si>
  <si>
    <t>412</t>
  </si>
  <si>
    <t>AINUR ROFIK</t>
  </si>
  <si>
    <t>413</t>
  </si>
  <si>
    <t>ALFAN RAISSA ZHAFIF</t>
  </si>
  <si>
    <t>414</t>
  </si>
  <si>
    <t>ALPIN MAULANA</t>
  </si>
  <si>
    <t>415</t>
  </si>
  <si>
    <t>ANDHIRA KURNIA FAHMI</t>
  </si>
  <si>
    <t>416</t>
  </si>
  <si>
    <t>ANUGRAH AQBAR REVANKA</t>
  </si>
  <si>
    <t>417</t>
  </si>
  <si>
    <t>ARIPIN NURHIKMAH</t>
  </si>
  <si>
    <t>418</t>
  </si>
  <si>
    <t>ASHARI ABDUL GANI</t>
  </si>
  <si>
    <t>419</t>
  </si>
  <si>
    <t>DIMAS MAULANA</t>
  </si>
  <si>
    <t>420</t>
  </si>
  <si>
    <t>GALIH ARSYIL AL JAZULI</t>
  </si>
  <si>
    <t>421</t>
  </si>
  <si>
    <t>ITQON ABDULLAH</t>
  </si>
  <si>
    <t>422</t>
  </si>
  <si>
    <t>MAULANA RIDWAN</t>
  </si>
  <si>
    <t>423</t>
  </si>
  <si>
    <t>MUHAMAD DAFFA ALFARIZI</t>
  </si>
  <si>
    <t>424</t>
  </si>
  <si>
    <t>MUHAMAD HASBIL FAJRI</t>
  </si>
  <si>
    <t>425</t>
  </si>
  <si>
    <t>MUHAMAD KHOIRUL ALWIS FATURAHMAN</t>
  </si>
  <si>
    <t>426</t>
  </si>
  <si>
    <t>MUHAMMAD AZKA NURFIKRI</t>
  </si>
  <si>
    <t>427</t>
  </si>
  <si>
    <t>MUHAMMAD GIFFARI RAMADHAN</t>
  </si>
  <si>
    <t>428</t>
  </si>
  <si>
    <t>MUHAMMAD HAYKAL KAMIL</t>
  </si>
  <si>
    <t>429</t>
  </si>
  <si>
    <t>MUHAMMAD RAFLI</t>
  </si>
  <si>
    <t>430</t>
  </si>
  <si>
    <t>MUHAMMAD SYAMSURI</t>
  </si>
  <si>
    <t>431</t>
  </si>
  <si>
    <t>MUHAMMAD NASIR NASUTION</t>
  </si>
  <si>
    <t>432</t>
  </si>
  <si>
    <t>YOGA WIDHIA RAMADHAN</t>
  </si>
  <si>
    <t>433</t>
  </si>
  <si>
    <t>الخامس ه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</si>
</sst>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2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2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4" sqref="C4:D5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18" t="s">
        <v>174</v>
      </c>
      <c r="D1" s="118"/>
      <c r="E1" s="118"/>
      <c r="F1" s="118"/>
      <c r="G1" s="118"/>
    </row>
    <row r="2" spans="1:12" x14ac:dyDescent="0.3">
      <c r="C2" s="118"/>
      <c r="D2" s="118"/>
      <c r="E2" s="118"/>
      <c r="F2" s="118"/>
      <c r="G2" s="118"/>
    </row>
    <row r="3" spans="1:12" ht="7.5" customHeight="1" x14ac:dyDescent="0.3">
      <c r="C3" s="119"/>
      <c r="D3" s="120"/>
      <c r="E3" s="120"/>
      <c r="F3" s="120"/>
      <c r="G3" s="121"/>
    </row>
    <row r="4" spans="1:12" ht="21" x14ac:dyDescent="0.3">
      <c r="A4" s="19" t="s">
        <v>97</v>
      </c>
      <c r="B4" s="19" t="str">
        <f>CONCATENATE(F4," ",E4," ",C4)</f>
        <v>الصف  : الخامس ه للبنين</v>
      </c>
      <c r="C4" s="123" t="s">
        <v>340</v>
      </c>
      <c r="D4" s="123"/>
      <c r="E4" s="123" t="s">
        <v>155</v>
      </c>
      <c r="F4" s="57" t="s">
        <v>154</v>
      </c>
      <c r="G4" s="117">
        <v>1</v>
      </c>
    </row>
    <row r="5" spans="1:12" x14ac:dyDescent="0.3">
      <c r="C5" s="123"/>
      <c r="D5" s="123"/>
      <c r="E5" s="123"/>
      <c r="F5" s="56" t="s">
        <v>159</v>
      </c>
      <c r="G5" s="117"/>
    </row>
    <row r="6" spans="1:12" ht="7.05" customHeight="1" x14ac:dyDescent="0.3">
      <c r="C6" s="126"/>
      <c r="D6" s="126"/>
      <c r="E6" s="126"/>
      <c r="F6" s="126"/>
      <c r="G6" s="126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4" t="s">
        <v>286</v>
      </c>
      <c r="D7" s="124"/>
      <c r="E7" s="123" t="s">
        <v>155</v>
      </c>
      <c r="F7" s="57" t="s">
        <v>166</v>
      </c>
      <c r="G7" s="117">
        <v>2</v>
      </c>
    </row>
    <row r="8" spans="1:12" ht="21.6" customHeight="1" x14ac:dyDescent="0.3">
      <c r="C8" s="124"/>
      <c r="D8" s="124"/>
      <c r="E8" s="123"/>
      <c r="F8" s="56" t="s">
        <v>167</v>
      </c>
      <c r="G8" s="117"/>
    </row>
    <row r="9" spans="1:12" ht="7.05" customHeight="1" x14ac:dyDescent="0.3">
      <c r="C9" s="126"/>
      <c r="D9" s="126"/>
      <c r="E9" s="126"/>
      <c r="F9" s="126"/>
      <c r="G9" s="126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27" t="s">
        <v>283</v>
      </c>
      <c r="D10" s="127"/>
      <c r="E10" s="123" t="s">
        <v>155</v>
      </c>
      <c r="F10" s="55" t="s">
        <v>156</v>
      </c>
      <c r="G10" s="117">
        <v>3</v>
      </c>
    </row>
    <row r="11" spans="1:12" ht="26.1" customHeight="1" x14ac:dyDescent="0.3">
      <c r="B11" s="108" t="str">
        <f>CONCATENATE(C10," ","م")</f>
        <v>٢٠٢٥ - ٢٠٢٦ م</v>
      </c>
      <c r="C11" s="125" t="s">
        <v>284</v>
      </c>
      <c r="D11" s="125"/>
      <c r="E11" s="123"/>
      <c r="F11" s="56" t="s">
        <v>158</v>
      </c>
      <c r="G11" s="117"/>
    </row>
    <row r="12" spans="1:12" ht="6.6" customHeight="1" x14ac:dyDescent="0.3">
      <c r="B12" s="108" t="str">
        <f>CONCATENATE(C11," ","ه")</f>
        <v>١٤٤٦ - ١٤٤٧ ه</v>
      </c>
      <c r="C12" s="126"/>
      <c r="D12" s="126"/>
      <c r="E12" s="126"/>
      <c r="F12" s="126"/>
      <c r="G12" s="126"/>
    </row>
    <row r="13" spans="1:12" ht="21" x14ac:dyDescent="0.4">
      <c r="C13" s="129" t="s">
        <v>287</v>
      </c>
      <c r="D13" s="130"/>
      <c r="E13" s="123" t="s">
        <v>155</v>
      </c>
      <c r="F13" s="55" t="s">
        <v>157</v>
      </c>
      <c r="G13" s="117">
        <v>4</v>
      </c>
      <c r="K13" s="53"/>
    </row>
    <row r="14" spans="1:12" ht="22.5" customHeight="1" x14ac:dyDescent="0.3">
      <c r="C14" s="130" t="s">
        <v>288</v>
      </c>
      <c r="D14" s="130"/>
      <c r="E14" s="123"/>
      <c r="F14" s="56" t="s">
        <v>160</v>
      </c>
      <c r="G14" s="117"/>
      <c r="K14" s="53"/>
    </row>
    <row r="15" spans="1:12" ht="6" customHeight="1" x14ac:dyDescent="0.3">
      <c r="C15" s="126"/>
      <c r="D15" s="126"/>
      <c r="E15" s="126"/>
      <c r="F15" s="126"/>
      <c r="G15" s="126"/>
    </row>
    <row r="16" spans="1:12" ht="21" x14ac:dyDescent="0.4">
      <c r="C16" s="122" t="s">
        <v>289</v>
      </c>
      <c r="D16" s="122"/>
      <c r="E16" s="123" t="s">
        <v>155</v>
      </c>
      <c r="F16" s="55" t="s">
        <v>162</v>
      </c>
      <c r="G16" s="117">
        <v>5</v>
      </c>
      <c r="K16" s="53"/>
      <c r="L16" s="53"/>
    </row>
    <row r="17" spans="3:12" ht="14.55" customHeight="1" x14ac:dyDescent="0.3">
      <c r="C17" s="122"/>
      <c r="D17" s="122"/>
      <c r="E17" s="123"/>
      <c r="F17" s="56" t="s">
        <v>164</v>
      </c>
      <c r="G17" s="117"/>
    </row>
    <row r="18" spans="3:12" ht="6" customHeight="1" x14ac:dyDescent="0.4">
      <c r="C18" s="128"/>
      <c r="D18" s="128"/>
      <c r="E18" s="128"/>
      <c r="F18" s="128"/>
      <c r="G18" s="128"/>
    </row>
    <row r="19" spans="3:12" ht="21" x14ac:dyDescent="0.4">
      <c r="C19" s="122"/>
      <c r="D19" s="122"/>
      <c r="E19" s="123" t="s">
        <v>155</v>
      </c>
      <c r="F19" s="55" t="s">
        <v>163</v>
      </c>
      <c r="G19" s="117">
        <v>6</v>
      </c>
    </row>
    <row r="20" spans="3:12" ht="15" customHeight="1" x14ac:dyDescent="0.3">
      <c r="C20" s="122"/>
      <c r="D20" s="122"/>
      <c r="E20" s="123"/>
      <c r="F20" s="54" t="s">
        <v>165</v>
      </c>
      <c r="G20" s="117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4" sqref="B4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 t="s">
        <v>336</v>
      </c>
      <c r="C25" s="111" t="s">
        <v>337</v>
      </c>
      <c r="D25" s="112" t="s">
        <v>97</v>
      </c>
    </row>
    <row r="26" spans="1:4" ht="18" customHeight="1" x14ac:dyDescent="0.3">
      <c r="A26" s="6">
        <v>25</v>
      </c>
      <c r="B26" s="110" t="s">
        <v>338</v>
      </c>
      <c r="C26" s="111" t="s">
        <v>339</v>
      </c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zoomScaleNormal="100" workbookViewId="0">
      <selection activeCell="K15" sqref="K1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AAN KURNIAWAN</v>
      </c>
      <c r="C2" s="8" t="str">
        <f>'Data Siswa'!C2</f>
        <v>409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AHMAD FAZRI MUSOPI</v>
      </c>
      <c r="C3" s="8" t="str">
        <f>'Data Siswa'!C3</f>
        <v>410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AHMAD ZAIDAN HUMALA HASIBUAN</v>
      </c>
      <c r="C4" s="8" t="str">
        <f>'Data Siswa'!C4</f>
        <v>411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AIMAN ZULFIKAR ABDURRAHMAN</v>
      </c>
      <c r="C5" s="8" t="str">
        <f>'Data Siswa'!C5</f>
        <v>412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AINUR ROFIK</v>
      </c>
      <c r="C6" s="8" t="str">
        <f>'Data Siswa'!C6</f>
        <v>413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ALFAN RAISSA ZHAFIF</v>
      </c>
      <c r="C7" s="8" t="str">
        <f>'Data Siswa'!C7</f>
        <v>414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ALPIN MAULANA</v>
      </c>
      <c r="C8" s="8" t="str">
        <f>'Data Siswa'!C8</f>
        <v>415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ANDHIRA KURNIA FAHMI</v>
      </c>
      <c r="C9" s="8" t="str">
        <f>'Data Siswa'!C9</f>
        <v>416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ANUGRAH AQBAR REVANKA</v>
      </c>
      <c r="C10" s="8" t="str">
        <f>'Data Siswa'!C10</f>
        <v>417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ARIPIN NURHIKMAH</v>
      </c>
      <c r="C11" s="8" t="str">
        <f>'Data Siswa'!C11</f>
        <v>418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ASHARI ABDUL GANI</v>
      </c>
      <c r="C12" s="8" t="str">
        <f>'Data Siswa'!C12</f>
        <v>419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DIMAS MAULANA</v>
      </c>
      <c r="C13" s="8" t="str">
        <f>'Data Siswa'!C13</f>
        <v>420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GALIH ARSYIL AL JAZULI</v>
      </c>
      <c r="C14" s="8" t="str">
        <f>'Data Siswa'!C14</f>
        <v>421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ITQON ABDULLAH</v>
      </c>
      <c r="C15" s="8" t="str">
        <f>'Data Siswa'!C15</f>
        <v>422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MAULANA RIDWAN</v>
      </c>
      <c r="C16" s="8" t="str">
        <f>'Data Siswa'!C16</f>
        <v>423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MUHAMAD DAFFA ALFARIZI</v>
      </c>
      <c r="C17" s="8" t="str">
        <f>'Data Siswa'!C17</f>
        <v>424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MUHAMAD HASBIL FAJRI</v>
      </c>
      <c r="C18" s="8" t="str">
        <f>'Data Siswa'!C18</f>
        <v>425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28.8" x14ac:dyDescent="0.3">
      <c r="A19" s="8">
        <f>'Data Siswa'!A19</f>
        <v>18</v>
      </c>
      <c r="B19" s="75" t="str">
        <f>'Data Siswa'!B19</f>
        <v>MUHAMAD KHOIRUL ALWIS FATURAHMAN</v>
      </c>
      <c r="C19" s="8" t="str">
        <f>'Data Siswa'!C19</f>
        <v>426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MUHAMMAD AZKA NURFIKRI</v>
      </c>
      <c r="C20" s="8" t="str">
        <f>'Data Siswa'!C20</f>
        <v>427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MUHAMMAD GIFFARI RAMADHAN</v>
      </c>
      <c r="C21" s="8" t="str">
        <f>'Data Siswa'!C21</f>
        <v>428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MUHAMMAD HAYKAL KAMIL</v>
      </c>
      <c r="C22" s="8" t="str">
        <f>'Data Siswa'!C22</f>
        <v>429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MUHAMMAD RAFLI</v>
      </c>
      <c r="C23" s="8" t="str">
        <f>'Data Siswa'!C23</f>
        <v>430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MUHAMMAD SYAMSURI</v>
      </c>
      <c r="C24" s="8" t="str">
        <f>'Data Siswa'!C24</f>
        <v>431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 t="str">
        <f>'Data Siswa'!B25</f>
        <v>MUHAMMAD NASIR NASUTION</v>
      </c>
      <c r="C25" s="8" t="str">
        <f>'Data Siswa'!C25</f>
        <v>432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 t="str">
        <f>'Data Siswa'!B26</f>
        <v>YOGA WIDHIA RAMADHAN</v>
      </c>
      <c r="C26" s="8" t="str">
        <f>'Data Siswa'!C26</f>
        <v>433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R4" sqref="R4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69" t="s">
        <v>170</v>
      </c>
    </row>
    <row r="2" spans="1:26" ht="19.5" customHeight="1" x14ac:dyDescent="0.3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.05" customHeight="1" x14ac:dyDescent="0.3">
      <c r="A3" s="150"/>
      <c r="B3" s="148"/>
      <c r="C3" s="150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8"/>
      <c r="U3" s="149"/>
      <c r="V3" s="133"/>
      <c r="W3" s="138"/>
      <c r="X3" s="138"/>
      <c r="Y3" s="138"/>
      <c r="Z3" s="131"/>
    </row>
    <row r="4" spans="1:26" ht="15.6" x14ac:dyDescent="0.3">
      <c r="A4" s="8">
        <f>'Data Siswa'!A2</f>
        <v>1</v>
      </c>
      <c r="B4" s="99" t="str">
        <f>'Data Siswa'!B2</f>
        <v>AAN KURNIAWAN</v>
      </c>
      <c r="C4" s="8" t="str">
        <f>'Data Siswa'!C2</f>
        <v>409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IF(X4&lt;=4.5,"غيرمنقول",IF(AND(X4&gt;4.5,X4&lt;=5.5),"منقول مؤقت",IF(X4&gt;5.5,"منقول")))</f>
        <v>#DIV/0!</v>
      </c>
    </row>
    <row r="5" spans="1:26" ht="15.6" x14ac:dyDescent="0.3">
      <c r="A5" s="8">
        <f>'Data Siswa'!A3</f>
        <v>2</v>
      </c>
      <c r="B5" s="100" t="str">
        <f>'Data Siswa'!B3</f>
        <v>AHMAD FAZRI MUSOPI</v>
      </c>
      <c r="C5" s="8" t="str">
        <f>'Data Siswa'!C3</f>
        <v>410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IF(X5&lt;=4.5,"غيرمنقول",IF(AND(X5&gt;4.5,X5&lt;=5.5),"منقول مؤقت",IF(X5&gt;5.5,"منقول")))</f>
        <v>#DIV/0!</v>
      </c>
    </row>
    <row r="6" spans="1:26" ht="15.6" x14ac:dyDescent="0.3">
      <c r="A6" s="8">
        <f>'Data Siswa'!A4</f>
        <v>3</v>
      </c>
      <c r="B6" s="99" t="str">
        <f>'Data Siswa'!B4</f>
        <v>AHMAD ZAIDAN HUMALA HASIBUAN</v>
      </c>
      <c r="C6" s="8" t="str">
        <f>'Data Siswa'!C4</f>
        <v>411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AIMAN ZULFIKAR ABDURRAHMAN</v>
      </c>
      <c r="C7" s="8" t="str">
        <f>'Data Siswa'!C5</f>
        <v>412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AINUR ROFIK</v>
      </c>
      <c r="C8" s="8" t="str">
        <f>'Data Siswa'!C6</f>
        <v>413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ALFAN RAISSA ZHAFIF</v>
      </c>
      <c r="C9" s="8" t="str">
        <f>'Data Siswa'!C7</f>
        <v>414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ALPIN MAULANA</v>
      </c>
      <c r="C10" s="8" t="str">
        <f>'Data Siswa'!C8</f>
        <v>415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ANDHIRA KURNIA FAHMI</v>
      </c>
      <c r="C11" s="8" t="str">
        <f>'Data Siswa'!C9</f>
        <v>416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ANUGRAH AQBAR REVANKA</v>
      </c>
      <c r="C12" s="8" t="str">
        <f>'Data Siswa'!C10</f>
        <v>417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ARIPIN NURHIKMAH</v>
      </c>
      <c r="C13" s="8" t="str">
        <f>'Data Siswa'!C11</f>
        <v>418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ASHARI ABDUL GANI</v>
      </c>
      <c r="C14" s="8" t="str">
        <f>'Data Siswa'!C12</f>
        <v>419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DIMAS MAULANA</v>
      </c>
      <c r="C15" s="8" t="str">
        <f>'Data Siswa'!C13</f>
        <v>420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GALIH ARSYIL AL JAZULI</v>
      </c>
      <c r="C16" s="8" t="str">
        <f>'Data Siswa'!C14</f>
        <v>421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ITQON ABDULLAH</v>
      </c>
      <c r="C17" s="8" t="str">
        <f>'Data Siswa'!C15</f>
        <v>422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MAULANA RIDWAN</v>
      </c>
      <c r="C18" s="8" t="str">
        <f>'Data Siswa'!C16</f>
        <v>423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MUHAMAD DAFFA ALFARIZI</v>
      </c>
      <c r="C19" s="8" t="str">
        <f>'Data Siswa'!C17</f>
        <v>424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MUHAMAD HASBIL FAJRI</v>
      </c>
      <c r="C20" s="8" t="str">
        <f>'Data Siswa'!C18</f>
        <v>425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MUHAMAD KHOIRUL ALWIS FATURAHMAN</v>
      </c>
      <c r="C21" s="8" t="str">
        <f>'Data Siswa'!C19</f>
        <v>426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MUHAMMAD AZKA NURFIKRI</v>
      </c>
      <c r="C22" s="8" t="str">
        <f>'Data Siswa'!C20</f>
        <v>427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MUHAMMAD GIFFARI RAMADHAN</v>
      </c>
      <c r="C23" s="8" t="str">
        <f>'Data Siswa'!C21</f>
        <v>428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MUHAMMAD HAYKAL KAMIL</v>
      </c>
      <c r="C24" s="8" t="str">
        <f>'Data Siswa'!C22</f>
        <v>429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MUHAMMAD RAFLI</v>
      </c>
      <c r="C25" s="8" t="str">
        <f>'Data Siswa'!C23</f>
        <v>430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MUHAMMAD SYAMSURI</v>
      </c>
      <c r="C26" s="8" t="str">
        <f>'Data Siswa'!C24</f>
        <v>431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 t="str">
        <f>'Data Siswa'!B25</f>
        <v>MUHAMMAD NASIR NASUTION</v>
      </c>
      <c r="C27" s="8" t="str">
        <f>'Data Siswa'!C25</f>
        <v>432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 t="str">
        <f>'Data Siswa'!B26</f>
        <v>YOGA WIDHIA RAMADHAN</v>
      </c>
      <c r="C28" s="8" t="str">
        <f>'Data Siswa'!C26</f>
        <v>433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qrNXSFJQWTkt+bd7qjssngjaB0hENetwGqiVOYGJzawQIwY8ASm+ARCUspGOuZGM+UVIZlSmuRMbaau7GJuXOw==" saltValue="E1a5tMz/C5gCPauBaWj2O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2" sqref="J12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50"/>
      <c r="B3" s="148"/>
      <c r="C3" s="150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AAN KURNIAWAN</v>
      </c>
      <c r="C4" s="8" t="str">
        <f>'Data Siswa'!C2</f>
        <v>409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AHMAD FAZRI MUSOPI</v>
      </c>
      <c r="C5" s="8" t="str">
        <f>'Data Siswa'!C3</f>
        <v>410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AHMAD ZAIDAN HUMALA HASIBUAN</v>
      </c>
      <c r="C6" s="8" t="str">
        <f>'Data Siswa'!C4</f>
        <v>411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AIMAN ZULFIKAR ABDURRAHMAN</v>
      </c>
      <c r="C7" s="8" t="str">
        <f>'Data Siswa'!C5</f>
        <v>412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AINUR ROFIK</v>
      </c>
      <c r="C8" s="8" t="str">
        <f>'Data Siswa'!C6</f>
        <v>413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ALFAN RAISSA ZHAFIF</v>
      </c>
      <c r="C9" s="8" t="str">
        <f>'Data Siswa'!C7</f>
        <v>414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ALPIN MAULANA</v>
      </c>
      <c r="C10" s="8" t="str">
        <f>'Data Siswa'!C8</f>
        <v>415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ANDHIRA KURNIA FAHMI</v>
      </c>
      <c r="C11" s="8" t="str">
        <f>'Data Siswa'!C9</f>
        <v>416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ANUGRAH AQBAR REVANKA</v>
      </c>
      <c r="C12" s="8" t="str">
        <f>'Data Siswa'!C10</f>
        <v>417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ARIPIN NURHIKMAH</v>
      </c>
      <c r="C13" s="8" t="str">
        <f>'Data Siswa'!C11</f>
        <v>418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ASHARI ABDUL GANI</v>
      </c>
      <c r="C14" s="8" t="str">
        <f>'Data Siswa'!C12</f>
        <v>419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DIMAS MAULANA</v>
      </c>
      <c r="C15" s="8" t="str">
        <f>'Data Siswa'!C13</f>
        <v>420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GALIH ARSYIL AL JAZULI</v>
      </c>
      <c r="C16" s="8" t="str">
        <f>'Data Siswa'!C14</f>
        <v>421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ITQON ABDULLAH</v>
      </c>
      <c r="C17" s="8" t="str">
        <f>'Data Siswa'!C15</f>
        <v>422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MAULANA RIDWAN</v>
      </c>
      <c r="C18" s="8" t="str">
        <f>'Data Siswa'!C16</f>
        <v>423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MUHAMAD DAFFA ALFARIZI</v>
      </c>
      <c r="C19" s="8" t="str">
        <f>'Data Siswa'!C17</f>
        <v>424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MUHAMAD HASBIL FAJRI</v>
      </c>
      <c r="C20" s="8" t="str">
        <f>'Data Siswa'!C18</f>
        <v>425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MUHAMAD KHOIRUL ALWIS FATURAHMAN</v>
      </c>
      <c r="C21" s="8" t="str">
        <f>'Data Siswa'!C19</f>
        <v>426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MUHAMMAD AZKA NURFIKRI</v>
      </c>
      <c r="C22" s="8" t="str">
        <f>'Data Siswa'!C20</f>
        <v>427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MUHAMMAD GIFFARI RAMADHAN</v>
      </c>
      <c r="C23" s="8" t="str">
        <f>'Data Siswa'!C21</f>
        <v>428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MUHAMMAD HAYKAL KAMIL</v>
      </c>
      <c r="C24" s="8" t="str">
        <f>'Data Siswa'!C22</f>
        <v>429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MUHAMMAD RAFLI</v>
      </c>
      <c r="C25" s="8" t="str">
        <f>'Data Siswa'!C23</f>
        <v>430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MUHAMMAD SYAMSURI</v>
      </c>
      <c r="C26" s="8" t="str">
        <f>'Data Siswa'!C24</f>
        <v>431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 t="str">
        <f>'Data Siswa'!B25</f>
        <v>MUHAMMAD NASIR NASUTION</v>
      </c>
      <c r="C27" s="8" t="str">
        <f>'Data Siswa'!C25</f>
        <v>432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 t="str">
        <f>'Data Siswa'!B26</f>
        <v>YOGA WIDHIA RAMADHAN</v>
      </c>
      <c r="C28" s="8" t="str">
        <f>'Data Siswa'!C26</f>
        <v>433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102" zoomScaleNormal="70" zoomScalePageLayoutView="102" workbookViewId="0">
      <selection activeCell="O10" sqref="O10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265" t="str">
        <f>VLOOKUP($U$8,'Nilai Tahriri'!$A$2:$X$41,2,FALSE)&amp;" ( "&amp;VLOOKUP($U$8,'Data Siswa'!$A$2:$D$41,3,FALSE)&amp;" )"</f>
        <v>MUHAMMAD RAFLI ( 430 )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5" customHeight="1" x14ac:dyDescent="0.3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266" t="str">
        <f>Biodata!$B$12</f>
        <v>١٤٤٦ - ١٤٤٧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الثاني</v>
      </c>
      <c r="M3" s="269" t="str">
        <f>Biodata!$B$4</f>
        <v>الصف  : الخامس ه للبنين</v>
      </c>
      <c r="N3" s="269"/>
      <c r="O3" s="271" t="str">
        <f>(VLOOKUP($U$8,'Data Siswa'!$A$2:$D$41,4,FALSE))</f>
        <v xml:space="preserve"> </v>
      </c>
      <c r="P3" s="271"/>
      <c r="Q3" s="271"/>
      <c r="R3" s="27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275" t="str">
        <f>Biodata!$B$11</f>
        <v>٢٠٢٥ - ٢٠٢٦ م</v>
      </c>
      <c r="C4" s="275"/>
      <c r="D4" s="268"/>
      <c r="E4" s="268"/>
      <c r="F4" s="268"/>
      <c r="G4" s="268"/>
      <c r="H4" s="268"/>
      <c r="I4" s="268"/>
      <c r="J4" s="268"/>
      <c r="K4" s="270"/>
      <c r="L4" s="109"/>
      <c r="M4" s="270"/>
      <c r="N4" s="270"/>
      <c r="O4" s="272"/>
      <c r="P4" s="272"/>
      <c r="Q4" s="272"/>
      <c r="R4" s="27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5" t="s">
        <v>4</v>
      </c>
      <c r="N8" s="32" t="s">
        <v>5</v>
      </c>
      <c r="O8" s="207"/>
      <c r="P8" s="207"/>
      <c r="Q8" s="207"/>
      <c r="R8" s="260"/>
      <c r="S8" s="22"/>
      <c r="T8" s="22"/>
      <c r="U8" s="24">
        <v>22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7" t="str">
        <f>VLOOKUP(N9,Sheet1!$A$1:$B$93,2)</f>
        <v xml:space="preserve"> </v>
      </c>
      <c r="N9" s="92"/>
      <c r="O9" s="94"/>
      <c r="P9" s="257" t="s">
        <v>100</v>
      </c>
      <c r="Q9" s="258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180">
        <f>VLOOKUP($U$8,'Nilai Syafahi'!$A$4:$Z$43,4,FALSE)</f>
        <v>0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60" t="s">
        <v>101</v>
      </c>
      <c r="Q10" s="161"/>
      <c r="R10" s="61">
        <v>2</v>
      </c>
      <c r="S10" s="22"/>
      <c r="T10" s="22"/>
      <c r="U10" s="246" t="s">
        <v>152</v>
      </c>
      <c r="V10" s="24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55">
        <f>VLOOKUP($U$8,'Nilai Syafahi'!$A$4:$Z$43,5,FALSE)</f>
        <v>0</v>
      </c>
      <c r="D11" s="156"/>
      <c r="E11" s="156"/>
      <c r="F11" s="156"/>
      <c r="G11" s="157"/>
      <c r="H11" s="158"/>
      <c r="I11" s="158"/>
      <c r="J11" s="158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60" t="s">
        <v>102</v>
      </c>
      <c r="Q11" s="161"/>
      <c r="R11" s="61">
        <v>3</v>
      </c>
      <c r="S11" s="22"/>
      <c r="T11" s="22"/>
      <c r="U11" s="247"/>
      <c r="V11" s="24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55">
        <f>VLOOKUP($U$8,'Nilai Syafahi'!$A$4:$Z$43,6,FALSE)</f>
        <v>0</v>
      </c>
      <c r="D12" s="156"/>
      <c r="E12" s="156"/>
      <c r="F12" s="156"/>
      <c r="G12" s="157"/>
      <c r="H12" s="158"/>
      <c r="I12" s="158"/>
      <c r="J12" s="158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60" t="s">
        <v>103</v>
      </c>
      <c r="Q12" s="161"/>
      <c r="R12" s="61">
        <v>4</v>
      </c>
      <c r="S12" s="22"/>
      <c r="T12" s="22"/>
      <c r="U12" s="246" t="s">
        <v>153</v>
      </c>
      <c r="V12" s="25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55">
        <f>VLOOKUP($U$8,'Nilai Syafahi'!$A$4:$Z$43,7,FALSE)</f>
        <v>0</v>
      </c>
      <c r="D13" s="156"/>
      <c r="E13" s="156"/>
      <c r="F13" s="156"/>
      <c r="G13" s="157"/>
      <c r="H13" s="158"/>
      <c r="I13" s="158"/>
      <c r="J13" s="158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60" t="s">
        <v>104</v>
      </c>
      <c r="Q13" s="161"/>
      <c r="R13" s="61">
        <v>5</v>
      </c>
      <c r="S13" s="22"/>
      <c r="T13" s="22"/>
      <c r="U13" s="247"/>
      <c r="V13" s="24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55">
        <f>VLOOKUP($U$8,'Nilai Syafahi'!$A$4:$Z$43,8,FALSE)</f>
        <v>0</v>
      </c>
      <c r="D14" s="156"/>
      <c r="E14" s="156"/>
      <c r="F14" s="156"/>
      <c r="G14" s="157"/>
      <c r="H14" s="158"/>
      <c r="I14" s="158"/>
      <c r="J14" s="158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60" t="s">
        <v>105</v>
      </c>
      <c r="Q14" s="161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55">
        <f>VLOOKUP($U$8,'Nilai Syafahi'!$A$4:$Z$43,9,FALSE)</f>
        <v>0</v>
      </c>
      <c r="D15" s="156"/>
      <c r="E15" s="156"/>
      <c r="F15" s="156"/>
      <c r="G15" s="157"/>
      <c r="H15" s="158"/>
      <c r="I15" s="158"/>
      <c r="J15" s="158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60" t="s">
        <v>106</v>
      </c>
      <c r="Q15" s="161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88" t="str">
        <f>VLOOKUP(N16,Sheet1!$A$1:$B$93,2)</f>
        <v xml:space="preserve"> </v>
      </c>
      <c r="N16" s="66"/>
      <c r="O16" s="90"/>
      <c r="P16" s="160" t="s">
        <v>107</v>
      </c>
      <c r="Q16" s="161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55">
        <f>VLOOKUP($U$8,'Nilai Syafahi'!$A$4:$Z$43,10,FALSE)</f>
        <v>0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60" t="s">
        <v>108</v>
      </c>
      <c r="Q17" s="161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55">
        <f>VLOOKUP($U$8,'Nilai Syafahi'!$A$4:$Z$43,11,FALSE)</f>
        <v>0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60" t="s">
        <v>109</v>
      </c>
      <c r="Q18" s="161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55">
        <f>VLOOKUP($U$8,'Nilai Syafahi'!$A$4:$Z$43,12,FALSE)</f>
        <v>0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60" t="s">
        <v>110</v>
      </c>
      <c r="Q19" s="161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55">
        <f>VLOOKUP($U$8,'Nilai Syafahi'!$A$4:$Z$43,13,FALSE)</f>
        <v>0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60" t="s">
        <v>111</v>
      </c>
      <c r="Q20" s="161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55">
        <f>VLOOKUP($U$8,'Nilai Syafahi'!$A$4:$Z$43,14,FALSE)</f>
        <v>0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60" t="s">
        <v>112</v>
      </c>
      <c r="Q21" s="161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60" t="s">
        <v>10</v>
      </c>
      <c r="Q22" s="161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65">
        <f>VLOOKUP($U$8,'Nilai Syafahi'!$A$4:$Z$43,15,FALSE)</f>
        <v>0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60" t="s">
        <v>12</v>
      </c>
      <c r="Q23" s="161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65">
        <f>VLOOKUP($U$8,'Nilai Syafahi'!$A$4:$Z$43,16,FALSE)</f>
        <v>0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60" t="s">
        <v>113</v>
      </c>
      <c r="Q24" s="161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65">
        <f>VLOOKUP($U$8,'Nilai Syafahi'!$A$4:$Z$43,17,FALSE)</f>
        <v>0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60" t="s">
        <v>114</v>
      </c>
      <c r="Q25" s="161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65">
        <f>VLOOKUP($U$8,'Nilai Syafahi'!$A$4:$Z$43,18,FALSE)</f>
        <v>0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60" t="s">
        <v>115</v>
      </c>
      <c r="Q26" s="161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60" t="s">
        <v>116</v>
      </c>
      <c r="Q27" s="161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193">
        <f>VLOOKUP($U$8,'Nilai Syafahi'!$A$4:$Z$43,19,FALSE)</f>
        <v>0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5">
        <v>56</v>
      </c>
      <c r="M28" s="88" t="str">
        <f>VLOOKUP(N28,Sheet1!$A$1:$B$93,2)</f>
        <v xml:space="preserve"> </v>
      </c>
      <c r="N28" s="66"/>
      <c r="O28" s="90"/>
      <c r="P28" s="160" t="s">
        <v>117</v>
      </c>
      <c r="Q28" s="161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60" t="s">
        <v>118</v>
      </c>
      <c r="Q29" s="161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60" t="s">
        <v>119</v>
      </c>
      <c r="Q30" s="161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60" t="s">
        <v>120</v>
      </c>
      <c r="Q31" s="161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6">
        <v>59</v>
      </c>
      <c r="M32" s="88" t="str">
        <f>VLOOKUP(N32,Sheet1!$A$1:$B$93,2)</f>
        <v xml:space="preserve"> </v>
      </c>
      <c r="N32" s="66"/>
      <c r="O32" s="90"/>
      <c r="P32" s="160" t="s">
        <v>28</v>
      </c>
      <c r="Q32" s="161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60" t="s">
        <v>121</v>
      </c>
      <c r="Q33" s="161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197">
        <f>VLOOKUP($U$8,'Nilai Syafahi'!$A$4:$Z$43,20,FALSE)</f>
        <v>0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60" t="s">
        <v>122</v>
      </c>
      <c r="Q34" s="161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60" t="s">
        <v>123</v>
      </c>
      <c r="Q35" s="161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60" t="s">
        <v>124</v>
      </c>
      <c r="Q36" s="161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5" t="s">
        <v>34</v>
      </c>
      <c r="L37" s="220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60" t="s">
        <v>125</v>
      </c>
      <c r="Q37" s="161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01">
        <f>VLOOKUP($U$8,Akhlak!$A$4:$J$43,6,FALSE)</f>
        <v>0</v>
      </c>
      <c r="C38" s="202"/>
      <c r="D38" s="202">
        <f>VLOOKUP($U$8,Akhlak!$A$4:$J$43,5,FALSE)</f>
        <v>0</v>
      </c>
      <c r="E38" s="202"/>
      <c r="F38" s="202"/>
      <c r="G38" s="202"/>
      <c r="H38" s="202"/>
      <c r="I38" s="202"/>
      <c r="J38" s="202"/>
      <c r="K38" s="36">
        <f>VLOOKUP($U$8,Akhlak!$A$4:$J$43,4,FALSE)</f>
        <v>0</v>
      </c>
      <c r="L38" s="220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60" t="s">
        <v>126</v>
      </c>
      <c r="Q38" s="161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60" t="s">
        <v>127</v>
      </c>
      <c r="Q39" s="161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5" t="s">
        <v>39</v>
      </c>
      <c r="L40" s="220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60" t="s">
        <v>128</v>
      </c>
      <c r="Q40" s="161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191">
        <f>VLOOKUP($U$8,Akhlak!$A$4:$J$43,9,FALSE)</f>
        <v>0</v>
      </c>
      <c r="C41" s="192"/>
      <c r="D41" s="192">
        <f>VLOOKUP($U$8,Akhlak!$A$4:$J$43,8,FALSE)</f>
        <v>0</v>
      </c>
      <c r="E41" s="192"/>
      <c r="F41" s="192"/>
      <c r="G41" s="192"/>
      <c r="H41" s="192"/>
      <c r="I41" s="192"/>
      <c r="J41" s="192"/>
      <c r="K41" s="36">
        <f>VLOOKUP($U$8,Akhlak!$A$4:$J$43,7,FALSE)</f>
        <v>0</v>
      </c>
      <c r="L41" s="220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60" t="s">
        <v>129</v>
      </c>
      <c r="Q41" s="161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60" t="s">
        <v>130</v>
      </c>
      <c r="Q42" s="161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40">
        <f ca="1">VLOOKUP($U$8,'Nilai Syafahi'!$A$4:$Z$43,25,FALSE)</f>
        <v>1</v>
      </c>
      <c r="C43" s="241"/>
      <c r="D43" s="234" t="e">
        <f>VLOOKUP($U$8,'Nilai Syafahi'!$A$4:$Z$43,24,FALSE)</f>
        <v>#DIV/0!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0</v>
      </c>
      <c r="L43" s="220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60" t="s">
        <v>131</v>
      </c>
      <c r="Q43" s="161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60" t="s">
        <v>132</v>
      </c>
      <c r="Q44" s="161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60" t="s">
        <v>133</v>
      </c>
      <c r="Q45" s="161"/>
      <c r="R45" s="61">
        <v>37</v>
      </c>
      <c r="S45" s="19"/>
      <c r="T45" s="19"/>
      <c r="U45" s="19"/>
      <c r="V45" s="186"/>
      <c r="W45" s="186"/>
      <c r="X45" s="186"/>
      <c r="Y45" s="19"/>
      <c r="Z45" s="19"/>
      <c r="AA45" s="19"/>
      <c r="AB45" s="19"/>
    </row>
    <row r="46" spans="2:28" ht="15.6" customHeight="1" x14ac:dyDescent="0.3">
      <c r="B46" s="203" t="str">
        <f>VLOOKUP($U$8,Akhlak!$A$4:$J$43,10,FALSE)</f>
        <v xml:space="preserve"> </v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88" t="str">
        <f>VLOOKUP(N46,Sheet1!$A$1:$B$93,2)</f>
        <v xml:space="preserve"> </v>
      </c>
      <c r="N46" s="66"/>
      <c r="O46" s="95" t="s">
        <v>48</v>
      </c>
      <c r="P46" s="160" t="s">
        <v>134</v>
      </c>
      <c r="Q46" s="161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60" t="s">
        <v>53</v>
      </c>
      <c r="Q47" s="161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182" t="e">
        <f>VLOOKUP($U$8,'Nilai Syafahi'!$A$4:$Z$43,26,FALSE)</f>
        <v>#DIV/0!</v>
      </c>
      <c r="C48" s="183"/>
      <c r="D48" s="183"/>
      <c r="E48" s="183"/>
      <c r="F48" s="183"/>
      <c r="G48" s="183"/>
      <c r="H48" s="183"/>
      <c r="I48" s="183"/>
      <c r="J48" s="183"/>
      <c r="K48" s="76" t="s">
        <v>184</v>
      </c>
      <c r="L48" s="222"/>
      <c r="M48" s="184">
        <f>VLOOKUP($U$8,'Nilai Tahriri'!$A$2:$AK$41,37,FALSE)</f>
        <v>0</v>
      </c>
      <c r="N48" s="185" t="e">
        <f>VLOOKUP($U$8,'Nilai Tahriri'!$A$2:$AK$41,41,FALSE)</f>
        <v>#REF!</v>
      </c>
      <c r="O48" s="185" t="e">
        <f>VLOOKUP($U$8,'Nilai Tahriri'!$A$2:$AK$41,41,FALSE)</f>
        <v>#REF!</v>
      </c>
      <c r="P48" s="215" t="s">
        <v>27</v>
      </c>
      <c r="Q48" s="215"/>
      <c r="R48" s="216"/>
      <c r="S48" s="19"/>
      <c r="T48" s="19"/>
      <c r="U48" s="19"/>
      <c r="V48" s="19"/>
      <c r="W48" s="19"/>
      <c r="X48" s="19"/>
      <c r="Y48" s="19"/>
      <c r="Z48" s="187"/>
      <c r="AA48" s="187"/>
      <c r="AB48" s="187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17"/>
      <c r="D50" s="217"/>
      <c r="E50" s="217"/>
      <c r="F50" s="217"/>
      <c r="G50" s="217"/>
      <c r="H50" s="217"/>
      <c r="I50" s="217"/>
      <c r="J50" s="217"/>
      <c r="K50" s="217"/>
      <c r="L50" s="44"/>
      <c r="M50" s="214" t="str">
        <f>Biodata!$C$13</f>
        <v>١٩ من محرم سنة ١٤٤٨ ه</v>
      </c>
      <c r="N50" s="214"/>
      <c r="O50" s="214"/>
      <c r="P50" s="214"/>
      <c r="Q50" s="218" t="s">
        <v>49</v>
      </c>
      <c r="R50" s="218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17"/>
      <c r="D51" s="217"/>
      <c r="E51" s="217"/>
      <c r="F51" s="217"/>
      <c r="G51" s="217"/>
      <c r="H51" s="217"/>
      <c r="I51" s="217"/>
      <c r="J51" s="217"/>
      <c r="K51" s="217"/>
      <c r="L51" s="44"/>
      <c r="M51" s="214" t="str">
        <f>Biodata!$C$14</f>
        <v>٤٠ من يوليو سنة ٢٠٢٦ م</v>
      </c>
      <c r="N51" s="214"/>
      <c r="O51" s="214"/>
      <c r="P51" s="214"/>
      <c r="Q51" s="218"/>
      <c r="R51" s="218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4"/>
      <c r="M53" s="43"/>
      <c r="N53" s="48"/>
      <c r="O53" s="177" t="s">
        <v>52</v>
      </c>
      <c r="P53" s="177"/>
      <c r="Q53" s="177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251" t="s">
        <v>161</v>
      </c>
      <c r="L54" s="251"/>
      <c r="M54" s="251"/>
      <c r="N54" s="251"/>
      <c r="O54" s="25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9">
        <f>Biodata!$C$19</f>
        <v>0</v>
      </c>
      <c r="P56" s="179"/>
      <c r="Q56" s="179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176" t="str">
        <f>Biodata!$C$16</f>
        <v>الأستاذ الحاج أحمد مهيمن الماجستير</v>
      </c>
      <c r="L58" s="176"/>
      <c r="M58" s="176"/>
      <c r="N58" s="176"/>
      <c r="O58" s="176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JzPQH9bNM8ozDbgAmZ1R/RDgviBe547yT6FBWOvoFvmSKvyZFtIay3KBLy2MOX5SkalXZmYazEfW9I2hXcaadQ==" saltValue="XY9s+N6Dqdf1fAspPZfPVA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ه للبنين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ASHARI ABDUL GANI</v>
      </c>
      <c r="C6" s="6" t="str">
        <f>'Data Siswa'!C12</f>
        <v>419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MUHAMMAD GIFFARI RAMADHAN</v>
      </c>
      <c r="C7" s="6" t="str">
        <f>'Data Siswa'!C21</f>
        <v>428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AINUR ROFIK</v>
      </c>
      <c r="C8" s="6" t="str">
        <f>'Data Siswa'!C6</f>
        <v>413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AIMAN ZULFIKAR ABDURRAHMAN</v>
      </c>
      <c r="C9" s="6" t="str">
        <f>'Data Siswa'!C5</f>
        <v>412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AHMAD ZAIDAN HUMALA HASIBUAN</v>
      </c>
      <c r="C10" s="6" t="str">
        <f>'Data Siswa'!C4</f>
        <v>411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AHMAD FAZRI MUSOPI</v>
      </c>
      <c r="C11" s="6" t="str">
        <f>'Data Siswa'!C3</f>
        <v>410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DIMAS MAULANA</v>
      </c>
      <c r="C12" s="6" t="str">
        <f>'Data Siswa'!C13</f>
        <v>420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ALFAN RAISSA ZHAFIF</v>
      </c>
      <c r="C13" s="6" t="str">
        <f>'Data Siswa'!C7</f>
        <v>414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MUHAMMAD RAFLI</v>
      </c>
      <c r="C14" s="6" t="str">
        <f>'Data Siswa'!C23</f>
        <v>430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MUHAMMAD SYAMSURI</v>
      </c>
      <c r="C15" s="6" t="str">
        <f>'Data Siswa'!C24</f>
        <v>431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ITQON ABDULLAH</v>
      </c>
      <c r="C16" s="6" t="str">
        <f>'Data Siswa'!C15</f>
        <v>422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ARIPIN NURHIKMAH</v>
      </c>
      <c r="C17" s="6" t="str">
        <f>'Data Siswa'!C11</f>
        <v>418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MUHAMAD KHOIRUL ALWIS FATURAHMAN</v>
      </c>
      <c r="C18" s="6" t="str">
        <f>'Data Siswa'!C19</f>
        <v>426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MUHAMAD DAFFA ALFARIZI</v>
      </c>
      <c r="C19" s="6" t="str">
        <f>'Data Siswa'!C17</f>
        <v>424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AAN KURNIAWAN</v>
      </c>
      <c r="C20" s="6" t="str">
        <f>'Data Siswa'!C2</f>
        <v>409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MAULANA RIDWAN</v>
      </c>
      <c r="C21" s="6" t="str">
        <f>'Data Siswa'!C16</f>
        <v>423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ANDHIRA KURNIA FAHMI</v>
      </c>
      <c r="C22" s="6" t="str">
        <f>'Data Siswa'!C9</f>
        <v>416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ANUGRAH AQBAR REVANKA</v>
      </c>
      <c r="C23" s="6" t="str">
        <f>'Data Siswa'!C10</f>
        <v>417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MUHAMMAD AZKA NURFIKRI</v>
      </c>
      <c r="C24" s="6" t="str">
        <f>'Data Siswa'!C20</f>
        <v>427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MUHAMMAD HAYKAL KAMIL</v>
      </c>
      <c r="C25" s="6" t="str">
        <f>'Data Siswa'!C22</f>
        <v>429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GALIH ARSYIL AL JAZULI</v>
      </c>
      <c r="C26" s="6" t="str">
        <f>'Data Siswa'!C14</f>
        <v>421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MUHAMAD HASBIL FAJRI</v>
      </c>
      <c r="C27" s="6" t="str">
        <f>'Data Siswa'!C18</f>
        <v>425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 t="str">
        <f>'Data Siswa'!B25</f>
        <v>MUHAMMAD NASIR NASUTION</v>
      </c>
      <c r="C28" s="6" t="str">
        <f>'Data Siswa'!C25</f>
        <v>432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ALPIN MAULANA</v>
      </c>
      <c r="C29" s="6" t="str">
        <f>'Data Siswa'!C8</f>
        <v>415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 t="str">
        <f>'Data Siswa'!B26</f>
        <v>YOGA WIDHIA RAMADHAN</v>
      </c>
      <c r="C30" s="6" t="str">
        <f>'Data Siswa'!C26</f>
        <v>433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2026-06-08T14:24:39Z</cp:lastPrinted>
  <dcterms:created xsi:type="dcterms:W3CDTF">2019-11-28T05:18:02Z</dcterms:created>
  <dcterms:modified xsi:type="dcterms:W3CDTF">2026-06-08T15:06:24Z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