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5\"/>
    </mc:Choice>
  </mc:AlternateContent>
  <xr:revisionPtr revIDLastSave="0" documentId="13_ncr:1_{752AD4FB-F4D1-4C41-9757-9EAC8537FBD1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Tahriri'!$B$2:$AK$27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2" i="4" l="1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28" i="4"/>
  <c r="Z29" i="4"/>
  <c r="Z30" i="4"/>
  <c r="Z31" i="4"/>
  <c r="Z32" i="4"/>
  <c r="Z33" i="4"/>
  <c r="Z34" i="4"/>
  <c r="Z35" i="4"/>
  <c r="Z36" i="4"/>
  <c r="Z37" i="4"/>
  <c r="Z38" i="4"/>
  <c r="Z39" i="4"/>
  <c r="Z40" i="4"/>
  <c r="Z41" i="4"/>
  <c r="Z42" i="4"/>
  <c r="Z43" i="4"/>
  <c r="K58" i="1"/>
  <c r="O3" i="1"/>
  <c r="M51" i="1"/>
  <c r="M50" i="1"/>
  <c r="B12" i="8"/>
  <c r="B3" i="1" s="1"/>
  <c r="B11" i="8"/>
  <c r="B4" i="1" s="1"/>
  <c r="B10" i="8"/>
  <c r="D3" i="1" s="1"/>
  <c r="E50" i="12"/>
  <c r="B11" i="12"/>
  <c r="C11" i="12"/>
  <c r="B10" i="12"/>
  <c r="C10" i="12"/>
  <c r="B9" i="12"/>
  <c r="C9" i="12"/>
  <c r="B8" i="12"/>
  <c r="C8" i="12"/>
  <c r="B13" i="12"/>
  <c r="C13" i="12"/>
  <c r="B29" i="12"/>
  <c r="C29" i="12"/>
  <c r="B22" i="12"/>
  <c r="C22" i="12"/>
  <c r="B23" i="12"/>
  <c r="C23" i="12"/>
  <c r="B17" i="12"/>
  <c r="C17" i="12"/>
  <c r="B6" i="12"/>
  <c r="C6" i="12"/>
  <c r="B12" i="12"/>
  <c r="C12" i="12"/>
  <c r="B26" i="12"/>
  <c r="C26" i="12"/>
  <c r="B16" i="12"/>
  <c r="C16" i="12"/>
  <c r="B21" i="12"/>
  <c r="C21" i="12"/>
  <c r="B19" i="12"/>
  <c r="C19" i="12"/>
  <c r="B27" i="12"/>
  <c r="C27" i="12"/>
  <c r="B18" i="12"/>
  <c r="C18" i="12"/>
  <c r="B24" i="12"/>
  <c r="C24" i="12"/>
  <c r="B7" i="12"/>
  <c r="C7" i="12"/>
  <c r="B25" i="12"/>
  <c r="C25" i="12"/>
  <c r="B14" i="12"/>
  <c r="C14" i="12"/>
  <c r="B15" i="12"/>
  <c r="C15" i="12"/>
  <c r="B28" i="12"/>
  <c r="C28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0" i="12"/>
  <c r="C20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L3" i="3" l="1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X5" i="4"/>
  <c r="Z5" i="4" s="1"/>
  <c r="X6" i="4"/>
  <c r="Z6" i="4" s="1"/>
  <c r="X7" i="4"/>
  <c r="Z7" i="4" s="1"/>
  <c r="X8" i="4"/>
  <c r="Z8" i="4" s="1"/>
  <c r="X9" i="4"/>
  <c r="Z9" i="4" s="1"/>
  <c r="X10" i="4"/>
  <c r="Z10" i="4" s="1"/>
  <c r="X11" i="4"/>
  <c r="Z11" i="4" s="1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X36" i="4"/>
  <c r="X37" i="4"/>
  <c r="X38" i="4"/>
  <c r="X39" i="4"/>
  <c r="X40" i="4"/>
  <c r="X41" i="4"/>
  <c r="X42" i="4"/>
  <c r="X43" i="4"/>
  <c r="X4" i="4"/>
  <c r="Z4" i="4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L2" i="3"/>
  <c r="E43" i="12" l="1"/>
  <c r="E45" i="12"/>
  <c r="G45" i="12"/>
  <c r="E44" i="12"/>
  <c r="G44" i="12"/>
  <c r="E42" i="12"/>
  <c r="G42" i="12"/>
  <c r="E41" i="12"/>
  <c r="E40" i="12"/>
  <c r="E38" i="12"/>
  <c r="G38" i="12"/>
  <c r="E30" i="12"/>
  <c r="G30" i="12"/>
  <c r="E27" i="12"/>
  <c r="G27" i="12"/>
  <c r="E23" i="12"/>
  <c r="G23" i="12"/>
  <c r="E39" i="12"/>
  <c r="G39" i="12"/>
  <c r="E15" i="12"/>
  <c r="G15" i="12"/>
  <c r="E6" i="12"/>
  <c r="E31" i="12"/>
  <c r="G31" i="12"/>
  <c r="E37" i="12"/>
  <c r="G37" i="12"/>
  <c r="E16" i="12"/>
  <c r="G16" i="12"/>
  <c r="E32" i="12"/>
  <c r="G32" i="12"/>
  <c r="E18" i="12"/>
  <c r="G18" i="12"/>
  <c r="E28" i="12"/>
  <c r="B48" i="1"/>
  <c r="E36" i="12"/>
  <c r="G36" i="12"/>
  <c r="E21" i="12"/>
  <c r="G21" i="12"/>
  <c r="E35" i="12"/>
  <c r="G35" i="12"/>
  <c r="E34" i="12"/>
  <c r="G34" i="12"/>
  <c r="E25" i="12"/>
  <c r="G25" i="12"/>
  <c r="E26" i="12"/>
  <c r="G26" i="12"/>
  <c r="E24" i="12"/>
  <c r="G24" i="12"/>
  <c r="E17" i="12"/>
  <c r="G17" i="12"/>
  <c r="E19" i="12"/>
  <c r="G19" i="12"/>
  <c r="E14" i="12"/>
  <c r="G14" i="12"/>
  <c r="E33" i="12"/>
  <c r="G33" i="12"/>
  <c r="E7" i="12"/>
  <c r="G7" i="12"/>
  <c r="E12" i="12"/>
  <c r="G12" i="12"/>
  <c r="E22" i="12"/>
  <c r="G22" i="12"/>
  <c r="E29" i="12"/>
  <c r="G29" i="12"/>
  <c r="E13" i="12"/>
  <c r="G13" i="12"/>
  <c r="E8" i="12"/>
  <c r="G8" i="12"/>
  <c r="E11" i="12"/>
  <c r="G11" i="12"/>
  <c r="E9" i="12"/>
  <c r="G9" i="12"/>
  <c r="E10" i="12"/>
  <c r="G10" i="12"/>
  <c r="E20" i="12"/>
  <c r="G20" i="12"/>
  <c r="G43" i="12"/>
  <c r="G41" i="12"/>
  <c r="G40" i="12"/>
  <c r="G6" i="12"/>
  <c r="O56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K41" i="3"/>
  <c r="C41" i="3"/>
  <c r="B41" i="3"/>
  <c r="AK40" i="3"/>
  <c r="C40" i="3"/>
  <c r="B40" i="3"/>
  <c r="AK39" i="3"/>
  <c r="C39" i="3"/>
  <c r="B39" i="3"/>
  <c r="AK38" i="3"/>
  <c r="C38" i="3"/>
  <c r="B38" i="3"/>
  <c r="AK37" i="3"/>
  <c r="C37" i="3"/>
  <c r="B37" i="3"/>
  <c r="AK36" i="3"/>
  <c r="W38" i="4" s="1"/>
  <c r="D40" i="12" s="1"/>
  <c r="C36" i="3"/>
  <c r="B36" i="3"/>
  <c r="AK35" i="3"/>
  <c r="W37" i="4" s="1"/>
  <c r="D39" i="12" s="1"/>
  <c r="C35" i="3"/>
  <c r="B35" i="3"/>
  <c r="AK34" i="3"/>
  <c r="C34" i="3"/>
  <c r="B34" i="3"/>
  <c r="AK33" i="3"/>
  <c r="C33" i="3"/>
  <c r="B33" i="3"/>
  <c r="AK32" i="3"/>
  <c r="C32" i="3"/>
  <c r="B32" i="3"/>
  <c r="AK31" i="3"/>
  <c r="C31" i="3"/>
  <c r="B31" i="3"/>
  <c r="AK30" i="3"/>
  <c r="C30" i="3"/>
  <c r="B30" i="3"/>
  <c r="AK29" i="3"/>
  <c r="C29" i="3"/>
  <c r="B29" i="3"/>
  <c r="AK28" i="3"/>
  <c r="W30" i="4" s="1"/>
  <c r="D32" i="12" s="1"/>
  <c r="C28" i="3"/>
  <c r="B28" i="3"/>
  <c r="AK27" i="3"/>
  <c r="W29" i="4" s="1"/>
  <c r="D31" i="12" s="1"/>
  <c r="C27" i="3"/>
  <c r="B27" i="3"/>
  <c r="AK26" i="3"/>
  <c r="C26" i="3"/>
  <c r="B26" i="3"/>
  <c r="AK25" i="3"/>
  <c r="C25" i="3"/>
  <c r="B25" i="3"/>
  <c r="AK24" i="3"/>
  <c r="C24" i="3"/>
  <c r="B24" i="3"/>
  <c r="AK23" i="3"/>
  <c r="C23" i="3"/>
  <c r="B23" i="3"/>
  <c r="AK22" i="3"/>
  <c r="C22" i="3"/>
  <c r="B22" i="3"/>
  <c r="AK21" i="3"/>
  <c r="C21" i="3"/>
  <c r="B21" i="3"/>
  <c r="AK20" i="3"/>
  <c r="C20" i="3"/>
  <c r="B20" i="3"/>
  <c r="AK19" i="3"/>
  <c r="C19" i="3"/>
  <c r="B19" i="3"/>
  <c r="AK18" i="3"/>
  <c r="C18" i="3"/>
  <c r="B18" i="3"/>
  <c r="AK17" i="3"/>
  <c r="C17" i="3"/>
  <c r="B17" i="3"/>
  <c r="AK16" i="3"/>
  <c r="C16" i="3"/>
  <c r="B16" i="3"/>
  <c r="AK15" i="3"/>
  <c r="C15" i="3"/>
  <c r="B15" i="3"/>
  <c r="AK14" i="3"/>
  <c r="C14" i="3"/>
  <c r="B14" i="3"/>
  <c r="AK13" i="3"/>
  <c r="C13" i="3"/>
  <c r="B13" i="3"/>
  <c r="AK12" i="3"/>
  <c r="W14" i="4" s="1"/>
  <c r="D6" i="12" s="1"/>
  <c r="C12" i="3"/>
  <c r="B12" i="3"/>
  <c r="AK11" i="3"/>
  <c r="C11" i="3"/>
  <c r="B11" i="3"/>
  <c r="AK10" i="3"/>
  <c r="C10" i="3"/>
  <c r="B10" i="3"/>
  <c r="AK9" i="3"/>
  <c r="C9" i="3"/>
  <c r="B9" i="3"/>
  <c r="AK8" i="3"/>
  <c r="C8" i="3"/>
  <c r="B8" i="3"/>
  <c r="AK7" i="3"/>
  <c r="C7" i="3"/>
  <c r="B7" i="3"/>
  <c r="AK6" i="3"/>
  <c r="C6" i="3"/>
  <c r="B6" i="3"/>
  <c r="AK5" i="3"/>
  <c r="C5" i="3"/>
  <c r="B5" i="3"/>
  <c r="AK4" i="3"/>
  <c r="C4" i="3"/>
  <c r="B4" i="3"/>
  <c r="AK3" i="3"/>
  <c r="C3" i="3"/>
  <c r="B3" i="3"/>
  <c r="AK2" i="3"/>
  <c r="C2" i="3"/>
  <c r="B2" i="3"/>
  <c r="A2" i="3"/>
  <c r="B7" i="8"/>
  <c r="K3" i="1" s="1"/>
  <c r="B4" i="8"/>
  <c r="M3" i="1" s="1"/>
  <c r="G28" i="12" l="1"/>
  <c r="N43" i="1"/>
  <c r="M43" i="1" s="1"/>
  <c r="N42" i="1"/>
  <c r="M42" i="1" s="1"/>
  <c r="N41" i="1"/>
  <c r="M41" i="1" s="1"/>
  <c r="N40" i="1"/>
  <c r="M40" i="1" s="1"/>
  <c r="N47" i="1"/>
  <c r="M47" i="1" s="1"/>
  <c r="M48" i="1"/>
  <c r="W22" i="4"/>
  <c r="D24" i="12" s="1"/>
  <c r="W13" i="4"/>
  <c r="D17" i="12" s="1"/>
  <c r="W21" i="4"/>
  <c r="D18" i="12" s="1"/>
  <c r="W6" i="4"/>
  <c r="D10" i="12" s="1"/>
  <c r="W17" i="4"/>
  <c r="D16" i="12" s="1"/>
  <c r="W25" i="4"/>
  <c r="D14" i="12" s="1"/>
  <c r="W33" i="4"/>
  <c r="D35" i="12" s="1"/>
  <c r="W8" i="4"/>
  <c r="D8" i="12" s="1"/>
  <c r="W16" i="4"/>
  <c r="D26" i="12" s="1"/>
  <c r="W24" i="4"/>
  <c r="D25" i="12" s="1"/>
  <c r="W32" i="4"/>
  <c r="D34" i="12" s="1"/>
  <c r="W40" i="4"/>
  <c r="D42" i="12" s="1"/>
  <c r="N10" i="1"/>
  <c r="M10" i="1" s="1"/>
  <c r="B1" i="1"/>
  <c r="C28" i="1"/>
  <c r="B28" i="1" s="1"/>
  <c r="W41" i="4"/>
  <c r="D43" i="12" s="1"/>
  <c r="D43" i="1"/>
  <c r="W11" i="4"/>
  <c r="D22" i="12" s="1"/>
  <c r="W19" i="4"/>
  <c r="D19" i="12" s="1"/>
  <c r="W27" i="4"/>
  <c r="D28" i="12" s="1"/>
  <c r="W35" i="4"/>
  <c r="D37" i="12" s="1"/>
  <c r="W43" i="4"/>
  <c r="D45" i="12" s="1"/>
  <c r="W10" i="4"/>
  <c r="D29" i="12" s="1"/>
  <c r="W18" i="4"/>
  <c r="D21" i="12" s="1"/>
  <c r="W26" i="4"/>
  <c r="D15" i="12" s="1"/>
  <c r="W34" i="4"/>
  <c r="D36" i="12" s="1"/>
  <c r="W42" i="4"/>
  <c r="D44" i="12" s="1"/>
  <c r="W28" i="4"/>
  <c r="D30" i="12" s="1"/>
  <c r="W36" i="4"/>
  <c r="D38" i="12" s="1"/>
  <c r="K41" i="1"/>
  <c r="D38" i="1"/>
  <c r="D41" i="1"/>
  <c r="B41" i="1"/>
  <c r="B38" i="1"/>
  <c r="K38" i="1"/>
  <c r="W12" i="4"/>
  <c r="D23" i="12" s="1"/>
  <c r="W20" i="4"/>
  <c r="D27" i="12" s="1"/>
  <c r="W7" i="4"/>
  <c r="D9" i="12" s="1"/>
  <c r="W15" i="4"/>
  <c r="D12" i="12" s="1"/>
  <c r="W23" i="4"/>
  <c r="D7" i="12" s="1"/>
  <c r="W31" i="4"/>
  <c r="D33" i="12" s="1"/>
  <c r="W39" i="4"/>
  <c r="D41" i="12" s="1"/>
  <c r="W9" i="4"/>
  <c r="D13" i="12" s="1"/>
  <c r="W5" i="4"/>
  <c r="D11" i="12" s="1"/>
  <c r="W4" i="4"/>
  <c r="B34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N35" i="1"/>
  <c r="M35" i="1" s="1"/>
  <c r="N24" i="1"/>
  <c r="M24" i="1" s="1"/>
  <c r="N15" i="1"/>
  <c r="M15" i="1" s="1"/>
  <c r="N34" i="1"/>
  <c r="M34" i="1" s="1"/>
  <c r="N23" i="1"/>
  <c r="M23" i="1" s="1"/>
  <c r="N14" i="1"/>
  <c r="M14" i="1" s="1"/>
  <c r="N33" i="1"/>
  <c r="M33" i="1" s="1"/>
  <c r="N22" i="1"/>
  <c r="M22" i="1" s="1"/>
  <c r="N13" i="1"/>
  <c r="M13" i="1" s="1"/>
  <c r="N30" i="1"/>
  <c r="M30" i="1" s="1"/>
  <c r="N31" i="1"/>
  <c r="M31" i="1" s="1"/>
  <c r="N21" i="1"/>
  <c r="M21" i="1" s="1"/>
  <c r="N12" i="1"/>
  <c r="M12" i="1" s="1"/>
  <c r="N39" i="1"/>
  <c r="M39" i="1" s="1"/>
  <c r="N20" i="1"/>
  <c r="M20" i="1" s="1"/>
  <c r="N38" i="1"/>
  <c r="M38" i="1" s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B46" i="1"/>
  <c r="O48" i="1"/>
  <c r="K43" i="1" l="1"/>
  <c r="D20" i="12"/>
  <c r="Y40" i="4" a="1"/>
  <c r="Y40" i="4" s="1"/>
  <c r="F42" i="12" s="1"/>
  <c r="Y38" i="4" a="1"/>
  <c r="Y38" i="4" s="1"/>
  <c r="F40" i="12" s="1"/>
  <c r="Y27" i="4" a="1"/>
  <c r="Y27" i="4" s="1"/>
  <c r="Y19" i="4" a="1"/>
  <c r="Y19" i="4" s="1"/>
  <c r="F19" i="12" s="1"/>
  <c r="Y13" i="4" a="1"/>
  <c r="Y13" i="4" s="1"/>
  <c r="F17" i="12" s="1"/>
  <c r="Y35" i="4" a="1"/>
  <c r="Y35" i="4" s="1"/>
  <c r="F37" i="12" s="1"/>
  <c r="Y42" i="4" a="1"/>
  <c r="Y42" i="4" s="1"/>
  <c r="F44" i="12" s="1"/>
  <c r="Y26" i="4" a="1"/>
  <c r="Y26" i="4" s="1"/>
  <c r="F15" i="12" s="1"/>
  <c r="Y30" i="4" a="1"/>
  <c r="Y30" i="4" s="1"/>
  <c r="F32" i="12" s="1"/>
  <c r="Y37" i="4" a="1"/>
  <c r="Y37" i="4" s="1"/>
  <c r="F39" i="12" s="1"/>
  <c r="Y8" i="4" a="1"/>
  <c r="Y8" i="4" s="1"/>
  <c r="F8" i="12" s="1"/>
  <c r="Y14" i="4" a="1"/>
  <c r="Y14" i="4" s="1"/>
  <c r="F6" i="12" s="1"/>
  <c r="Y9" i="4" a="1"/>
  <c r="Y9" i="4" s="1"/>
  <c r="F13" i="12" s="1"/>
  <c r="Y10" i="4" a="1"/>
  <c r="Y10" i="4" s="1"/>
  <c r="F29" i="12" s="1"/>
  <c r="Y17" i="4" a="1"/>
  <c r="Y17" i="4" s="1"/>
  <c r="F16" i="12" s="1"/>
  <c r="Y34" i="4" a="1"/>
  <c r="Y34" i="4" s="1"/>
  <c r="F36" i="12" s="1"/>
  <c r="Y20" i="4" a="1"/>
  <c r="Y20" i="4" s="1"/>
  <c r="F27" i="12" s="1"/>
  <c r="Y25" i="4" a="1"/>
  <c r="Y25" i="4" s="1"/>
  <c r="F14" i="12" s="1"/>
  <c r="Y18" i="4" a="1"/>
  <c r="Y18" i="4" s="1"/>
  <c r="F21" i="12" s="1"/>
  <c r="Y15" i="4" a="1"/>
  <c r="Y15" i="4" s="1"/>
  <c r="F12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25" i="12" s="1"/>
  <c r="Y6" i="4" a="1"/>
  <c r="Y6" i="4" s="1"/>
  <c r="F10" i="12" s="1"/>
  <c r="Y28" i="4" a="1"/>
  <c r="Y28" i="4" s="1"/>
  <c r="F30" i="12" s="1"/>
  <c r="Y16" i="4" a="1"/>
  <c r="Y16" i="4" s="1"/>
  <c r="F26" i="12" s="1"/>
  <c r="Y43" i="4" a="1"/>
  <c r="Y43" i="4" s="1"/>
  <c r="F45" i="12" s="1"/>
  <c r="Y21" i="4" a="1"/>
  <c r="Y21" i="4" s="1"/>
  <c r="F18" i="12" s="1"/>
  <c r="Y7" i="4" a="1"/>
  <c r="Y7" i="4" s="1"/>
  <c r="F9" i="12" s="1"/>
  <c r="Y31" i="4" a="1"/>
  <c r="Y31" i="4" s="1"/>
  <c r="F33" i="12" s="1"/>
  <c r="Y36" i="4" a="1"/>
  <c r="Y36" i="4" s="1"/>
  <c r="F38" i="12" s="1"/>
  <c r="Y5" i="4" a="1"/>
  <c r="Y5" i="4" s="1"/>
  <c r="F11" i="12" s="1"/>
  <c r="Y4" i="4" a="1"/>
  <c r="Y4" i="4" s="1"/>
  <c r="F20" i="12" s="1"/>
  <c r="Y12" i="4" a="1"/>
  <c r="Y12" i="4" s="1"/>
  <c r="F23" i="12" s="1"/>
  <c r="Y22" i="4" a="1"/>
  <c r="Y22" i="4" s="1"/>
  <c r="F24" i="12" s="1"/>
  <c r="Y39" i="4" a="1"/>
  <c r="Y39" i="4" s="1"/>
  <c r="F41" i="12" s="1"/>
  <c r="Y32" i="4" a="1"/>
  <c r="Y32" i="4" s="1"/>
  <c r="F34" i="12" s="1"/>
  <c r="Y23" i="4" a="1"/>
  <c r="Y23" i="4" s="1"/>
  <c r="F7" i="12" s="1"/>
  <c r="Y11" i="4" a="1"/>
  <c r="Y11" i="4" s="1"/>
  <c r="F22" i="12" s="1"/>
  <c r="F28" i="12" l="1"/>
  <c r="B43" i="1"/>
</calcChain>
</file>

<file path=xl/sharedStrings.xml><?xml version="1.0" encoding="utf-8"?>
<sst xmlns="http://schemas.openxmlformats.org/spreadsheetml/2006/main" count="467" uniqueCount="337">
  <si>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</si>
  <si>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</si>
  <si>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</si>
  <si>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</si>
  <si>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</si>
  <si>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</si>
  <si>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</si>
  <si>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</si>
  <si>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</si>
  <si>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</si>
  <si>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</si>
  <si>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</si>
  <si>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</si>
  <si>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</si>
  <si>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</si>
  <si>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</si>
  <si>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</si>
  <si>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</si>
  <si>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</si>
  <si>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</si>
  <si>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</si>
  <si>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</si>
  <si>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</si>
  <si>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</si>
  <si>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</si>
  <si>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</si>
  <si>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</si>
  <si>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</si>
  <si>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</si>
  <si>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</si>
  <si>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</si>
  <si>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</si>
  <si>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</si>
  <si>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</si>
  <si>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</si>
  <si>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</si>
  <si>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</si>
  <si>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</si>
  <si>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</si>
  <si>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</si>
  <si>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</si>
  <si>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</si>
  <si>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</si>
  <si>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</si>
  <si>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</si>
  <si>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</si>
  <si>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</si>
  <si>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</si>
  <si>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</si>
  <si>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</si>
  <si>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</si>
  <si>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</si>
  <si>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</si>
  <si>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</si>
  <si>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</si>
  <si>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</si>
  <si>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</si>
  <si>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</si>
  <si>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</si>
  <si>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</si>
  <si>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</si>
  <si>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</si>
  <si>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</si>
  <si>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</si>
  <si>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</si>
  <si>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</si>
  <si>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</si>
  <si>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</si>
  <si>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</si>
  <si>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</si>
  <si>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</si>
  <si>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</si>
  <si>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</si>
  <si>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</si>
  <si>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</si>
  <si>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</si>
  <si>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</si>
  <si>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</si>
  <si>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</si>
  <si>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</si>
  <si>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</si>
  <si>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</si>
  <si>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</si>
  <si>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</si>
  <si>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</si>
  <si>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</si>
  <si>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</si>
  <si>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</si>
  <si>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</si>
  <si>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</si>
  <si>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</si>
  <si>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</si>
  <si>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</si>
  <si>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</si>
  <si>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</si>
  <si>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</si>
  <si>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</si>
  <si>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</si>
  <si>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</si>
  <si>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</si>
  <si>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</si>
  <si>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</si>
  <si>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</si>
  <si>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</si>
  <si>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</si>
  <si>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</si>
  <si>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</si>
  <si>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</si>
  <si>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</si>
  <si>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</si>
  <si>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</si>
  <si>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</si>
  <si>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</si>
  <si>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</si>
  <si>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</si>
  <si>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</si>
  <si>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</si>
  <si>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</si>
  <si>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</si>
  <si>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</si>
  <si>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</si>
  <si>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</si>
  <si>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</si>
  <si>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</si>
  <si>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</si>
  <si>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</si>
  <si>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</si>
  <si>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</si>
  <si>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</si>
  <si>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</si>
  <si>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</si>
  <si>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</si>
  <si>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</si>
  <si>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</si>
  <si>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</si>
  <si>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</si>
  <si>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</si>
  <si>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</si>
  <si>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</si>
  <si>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</si>
  <si>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</si>
  <si>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</si>
  <si>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</si>
  <si>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</si>
  <si>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</si>
  <si>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</si>
  <si>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</si>
  <si>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</si>
  <si>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</si>
  <si>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</si>
  <si>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</si>
  <si>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</si>
  <si>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</si>
  <si>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</si>
  <si>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</si>
  <si>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</si>
  <si>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</si>
  <si>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</si>
  <si>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</si>
  <si>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</si>
  <si>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</si>
  <si>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</si>
  <si>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</si>
  <si>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</si>
  <si>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</si>
  <si>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</si>
  <si>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</si>
  <si>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</si>
  <si>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</si>
  <si>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</si>
  <si>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</si>
  <si>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</si>
  <si>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</si>
  <si>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</si>
  <si>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</si>
  <si>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</si>
  <si>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</si>
  <si>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</si>
  <si>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</si>
  <si>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</si>
  <si>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</si>
  <si>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</si>
  <si>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</si>
  <si>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</si>
  <si>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</si>
  <si>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</si>
  <si>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</si>
  <si>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</si>
  <si>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</si>
  <si>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</si>
  <si>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</si>
  <si>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</si>
  <si>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</si>
  <si>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</si>
  <si>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</si>
  <si>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</si>
  <si>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</si>
  <si>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</si>
  <si>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</si>
  <si>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</si>
  <si>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</si>
  <si>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</si>
  <si>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</si>
  <si>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</si>
  <si>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</si>
  <si>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</si>
  <si>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</si>
  <si>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</si>
  <si>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</si>
  <si>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</si>
  <si>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</si>
  <si>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</si>
  <si>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</si>
  <si>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</si>
  <si>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</si>
  <si>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</si>
  <si>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</si>
  <si>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</si>
  <si>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</si>
  <si>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</si>
  <si>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</si>
  <si>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</si>
  <si>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</si>
  <si>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</si>
  <si>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</si>
  <si>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</si>
  <si>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</si>
  <si>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</si>
  <si>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</si>
  <si>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</si>
  <si>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</si>
  <si>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</si>
  <si>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</si>
  <si>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</si>
  <si>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</si>
  <si>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</si>
  <si>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</si>
  <si>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</si>
  <si>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</si>
  <si>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</si>
  <si>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</si>
  <si>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</si>
  <si>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</si>
  <si>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</si>
  <si>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</si>
  <si>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</si>
  <si>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</si>
  <si>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</si>
  <si>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</si>
  <si>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</si>
  <si>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</si>
  <si>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</si>
  <si>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</si>
  <si>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</si>
  <si>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</si>
  <si>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</si>
  <si>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</si>
  <si>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</si>
  <si>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</si>
  <si>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</si>
  <si>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</si>
  <si>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</si>
  <si>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</si>
  <si>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</si>
  <si>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</si>
  <si>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</si>
  <si>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</si>
  <si>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</si>
  <si>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</si>
  <si>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</si>
  <si>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</si>
  <si>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</si>
  <si>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</si>
  <si>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</si>
  <si>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</si>
  <si>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</si>
  <si>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</si>
  <si>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</si>
  <si>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</si>
  <si>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</si>
  <si>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</si>
  <si>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الإسم :</t>
  </si>
  <si>
    <t>Nama Arab</t>
  </si>
  <si>
    <t>٢٠٢٥ - ٢٠٢٦</t>
  </si>
  <si>
    <t>١٤٤٦ - ١٤٤٧</t>
  </si>
  <si>
    <t>Informatika</t>
  </si>
  <si>
    <t>الثاني</t>
  </si>
  <si>
    <t>١٩ من محرم سنة ١٤٤٨ ه</t>
  </si>
  <si>
    <t>٤٠ من يوليو سنة ٢٠٢٦ م</t>
  </si>
  <si>
    <t>الأستاذ الحاج أحمد مهيمن الماجستير</t>
  </si>
  <si>
    <t>AIRA SINDY</t>
  </si>
  <si>
    <t>776</t>
  </si>
  <si>
    <t>ALMAYRA AZIZAH FITRIA</t>
  </si>
  <si>
    <t>777</t>
  </si>
  <si>
    <t>AMELIA AGUSTINA</t>
  </si>
  <si>
    <t>778</t>
  </si>
  <si>
    <t>ATHILLA SYAMILYA</t>
  </si>
  <si>
    <t>779</t>
  </si>
  <si>
    <t>AURA  BILQIS  NURRAJABY</t>
  </si>
  <si>
    <t>780</t>
  </si>
  <si>
    <t>BALQIS INSANI SAFITRI</t>
  </si>
  <si>
    <t>781</t>
  </si>
  <si>
    <t>DESTYANA VIDIAWAN</t>
  </si>
  <si>
    <t>782</t>
  </si>
  <si>
    <t>DWI NURAINI</t>
  </si>
  <si>
    <t>783</t>
  </si>
  <si>
    <t>FADZILA ULYA NAYIRA</t>
  </si>
  <si>
    <t>784</t>
  </si>
  <si>
    <t>FIORENZA FAUZIYYAH</t>
  </si>
  <si>
    <t>785</t>
  </si>
  <si>
    <t>HEPITA TIARA ANISA</t>
  </si>
  <si>
    <t>786</t>
  </si>
  <si>
    <t>HERLINA PUTRI</t>
  </si>
  <si>
    <t>787</t>
  </si>
  <si>
    <t>IHDINA NATASYA AULIA</t>
  </si>
  <si>
    <t>788</t>
  </si>
  <si>
    <t>IMANIAR ABIRIAH MAGFIROH</t>
  </si>
  <si>
    <t>789</t>
  </si>
  <si>
    <t>MELANI PUTRI</t>
  </si>
  <si>
    <t>790</t>
  </si>
  <si>
    <t>NADHIRA ATHFA ALZAHRA</t>
  </si>
  <si>
    <t>791</t>
  </si>
  <si>
    <t>NOVFA AMELIA PUTRI</t>
  </si>
  <si>
    <t>792</t>
  </si>
  <si>
    <t>NUR PITA RAHMAWATI</t>
  </si>
  <si>
    <t>793</t>
  </si>
  <si>
    <t>QUEEN RAMANDHA ROCKAFELLA DEJASIN</t>
  </si>
  <si>
    <t>794</t>
  </si>
  <si>
    <t>RAIHANI AFIFAH</t>
  </si>
  <si>
    <t>795</t>
  </si>
  <si>
    <t>RAISSA FATTEH KHOLIFAH</t>
  </si>
  <si>
    <t>796</t>
  </si>
  <si>
    <t>SYIFA AULIA</t>
  </si>
  <si>
    <t>797</t>
  </si>
  <si>
    <t>TIARA SHINTA LOVENE SHEA</t>
  </si>
  <si>
    <t>798</t>
  </si>
  <si>
    <t>الخامس ب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</si>
</sst>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40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5" fontId="16" fillId="0" borderId="2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38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18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8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4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243840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53340</xdr:colOff>
          <xdr:row>6</xdr:row>
          <xdr:rowOff>15240</xdr:rowOff>
        </xdr:from>
        <xdr:to>
          <xdr:col>24</xdr:col>
          <xdr:colOff>144780</xdr:colOff>
          <xdr:row>7</xdr:row>
          <xdr:rowOff>91440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15240</xdr:rowOff>
        </xdr:from>
        <xdr:to>
          <xdr:col>24</xdr:col>
          <xdr:colOff>167640</xdr:colOff>
          <xdr:row>10</xdr:row>
          <xdr:rowOff>167640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53340</xdr:rowOff>
        </xdr:from>
        <xdr:to>
          <xdr:col>24</xdr:col>
          <xdr:colOff>167640</xdr:colOff>
          <xdr:row>13</xdr:row>
          <xdr:rowOff>15240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15240</xdr:rowOff>
        </xdr:from>
        <xdr:to>
          <xdr:col>21</xdr:col>
          <xdr:colOff>586740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815340</xdr:colOff>
          <xdr:row>14</xdr:row>
          <xdr:rowOff>15240</xdr:rowOff>
        </xdr:from>
        <xdr:to>
          <xdr:col>24</xdr:col>
          <xdr:colOff>152400</xdr:colOff>
          <xdr:row>16</xdr:row>
          <xdr:rowOff>15240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146</v>
      </c>
    </row>
    <row r="4" spans="3:3" x14ac:dyDescent="0.3">
      <c r="C4" t="s">
        <v>147</v>
      </c>
    </row>
    <row r="6" spans="3:3" x14ac:dyDescent="0.3">
      <c r="C6" t="s">
        <v>148</v>
      </c>
    </row>
    <row r="8" spans="3:3" x14ac:dyDescent="0.3">
      <c r="C8" t="s">
        <v>149</v>
      </c>
    </row>
    <row r="10" spans="3:3" x14ac:dyDescent="0.3">
      <c r="C10" t="s">
        <v>150</v>
      </c>
    </row>
    <row r="12" spans="3:3" x14ac:dyDescent="0.3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Normal="100" workbookViewId="0">
      <selection activeCell="C6" sqref="C6:G6"/>
    </sheetView>
  </sheetViews>
  <sheetFormatPr defaultColWidth="8.77734375" defaultRowHeight="14.4" x14ac:dyDescent="0.3"/>
  <cols>
    <col min="1" max="1" width="8.77734375" style="19" customWidth="1"/>
    <col min="2" max="2" width="1.21875" style="19" hidden="1" customWidth="1"/>
    <col min="3" max="3" width="24.44140625" style="19" customWidth="1"/>
    <col min="4" max="4" width="24.77734375" style="19" customWidth="1"/>
    <col min="5" max="5" width="2.44140625" style="19" customWidth="1"/>
    <col min="6" max="6" width="24.21875" style="19" customWidth="1"/>
    <col min="7" max="16384" width="8.77734375" style="19"/>
  </cols>
  <sheetData>
    <row r="1" spans="1:12" x14ac:dyDescent="0.3">
      <c r="C1" s="124" t="s">
        <v>174</v>
      </c>
      <c r="D1" s="124"/>
      <c r="E1" s="124"/>
      <c r="F1" s="124"/>
      <c r="G1" s="124"/>
    </row>
    <row r="2" spans="1:12" x14ac:dyDescent="0.3">
      <c r="C2" s="124"/>
      <c r="D2" s="124"/>
      <c r="E2" s="124"/>
      <c r="F2" s="124"/>
      <c r="G2" s="124"/>
    </row>
    <row r="3" spans="1:12" ht="7.5" customHeight="1" x14ac:dyDescent="0.3">
      <c r="C3" s="125"/>
      <c r="D3" s="126"/>
      <c r="E3" s="126"/>
      <c r="F3" s="126"/>
      <c r="G3" s="127"/>
    </row>
    <row r="4" spans="1:12" ht="21" x14ac:dyDescent="0.3">
      <c r="A4" s="19" t="s">
        <v>97</v>
      </c>
      <c r="B4" s="19" t="str">
        <f>CONCATENATE(F4," ",E4," ",C4)</f>
        <v>الصف  : الخامس ب للبنات</v>
      </c>
      <c r="C4" s="120" t="s">
        <v>336</v>
      </c>
      <c r="D4" s="120"/>
      <c r="E4" s="120" t="s">
        <v>155</v>
      </c>
      <c r="F4" s="57" t="s">
        <v>154</v>
      </c>
      <c r="G4" s="119">
        <v>1</v>
      </c>
    </row>
    <row r="5" spans="1:12" x14ac:dyDescent="0.3">
      <c r="C5" s="120"/>
      <c r="D5" s="120"/>
      <c r="E5" s="120"/>
      <c r="F5" s="56" t="s">
        <v>159</v>
      </c>
      <c r="G5" s="119"/>
    </row>
    <row r="6" spans="1:12" ht="7.05" customHeight="1" x14ac:dyDescent="0.3">
      <c r="C6" s="118"/>
      <c r="D6" s="118"/>
      <c r="E6" s="118"/>
      <c r="F6" s="118"/>
      <c r="G6" s="118"/>
    </row>
    <row r="7" spans="1:12" ht="21" x14ac:dyDescent="0.3">
      <c r="A7" s="20" t="s">
        <v>97</v>
      </c>
      <c r="B7" s="19" t="str">
        <f>CONCATENATE(F7," ",E7," ",C7)</f>
        <v>الفصل الدراسي : الثاني</v>
      </c>
      <c r="C7" s="128" t="s">
        <v>286</v>
      </c>
      <c r="D7" s="128"/>
      <c r="E7" s="120" t="s">
        <v>155</v>
      </c>
      <c r="F7" s="57" t="s">
        <v>166</v>
      </c>
      <c r="G7" s="119">
        <v>2</v>
      </c>
    </row>
    <row r="8" spans="1:12" ht="21.6" customHeight="1" x14ac:dyDescent="0.3">
      <c r="C8" s="128"/>
      <c r="D8" s="128"/>
      <c r="E8" s="120"/>
      <c r="F8" s="56" t="s">
        <v>167</v>
      </c>
      <c r="G8" s="119"/>
    </row>
    <row r="9" spans="1:12" ht="7.05" customHeight="1" x14ac:dyDescent="0.3">
      <c r="C9" s="118"/>
      <c r="D9" s="118"/>
      <c r="E9" s="118"/>
      <c r="F9" s="118"/>
      <c r="G9" s="118"/>
    </row>
    <row r="10" spans="1:12" ht="26.55" customHeight="1" x14ac:dyDescent="0.4">
      <c r="A10" s="19" t="s">
        <v>97</v>
      </c>
      <c r="B10" s="19" t="str">
        <f>CONCATENATE(F10," : ")</f>
        <v xml:space="preserve">العام الدراسي : </v>
      </c>
      <c r="C10" s="130" t="s">
        <v>283</v>
      </c>
      <c r="D10" s="130"/>
      <c r="E10" s="120" t="s">
        <v>155</v>
      </c>
      <c r="F10" s="55" t="s">
        <v>156</v>
      </c>
      <c r="G10" s="119">
        <v>3</v>
      </c>
    </row>
    <row r="11" spans="1:12" ht="26.1" customHeight="1" x14ac:dyDescent="0.3">
      <c r="B11" s="108" t="str">
        <f>CONCATENATE(C10," ","م")</f>
        <v>٢٠٢٥ - ٢٠٢٦ م</v>
      </c>
      <c r="C11" s="129" t="s">
        <v>284</v>
      </c>
      <c r="D11" s="129"/>
      <c r="E11" s="120"/>
      <c r="F11" s="56" t="s">
        <v>158</v>
      </c>
      <c r="G11" s="119"/>
    </row>
    <row r="12" spans="1:12" ht="6.6" customHeight="1" x14ac:dyDescent="0.3">
      <c r="B12" s="108" t="str">
        <f>CONCATENATE(C11," ","ه")</f>
        <v>١٤٤٦ - ١٤٤٧ ه</v>
      </c>
      <c r="C12" s="118"/>
      <c r="D12" s="118"/>
      <c r="E12" s="118"/>
      <c r="F12" s="118"/>
      <c r="G12" s="118"/>
    </row>
    <row r="13" spans="1:12" ht="21" x14ac:dyDescent="0.4">
      <c r="C13" s="122" t="s">
        <v>287</v>
      </c>
      <c r="D13" s="123"/>
      <c r="E13" s="120" t="s">
        <v>155</v>
      </c>
      <c r="F13" s="55" t="s">
        <v>157</v>
      </c>
      <c r="G13" s="119">
        <v>4</v>
      </c>
      <c r="K13" s="53"/>
    </row>
    <row r="14" spans="1:12" ht="22.5" customHeight="1" x14ac:dyDescent="0.3">
      <c r="C14" s="123" t="s">
        <v>288</v>
      </c>
      <c r="D14" s="123"/>
      <c r="E14" s="120"/>
      <c r="F14" s="56" t="s">
        <v>160</v>
      </c>
      <c r="G14" s="119"/>
      <c r="K14" s="53"/>
    </row>
    <row r="15" spans="1:12" ht="6" customHeight="1" x14ac:dyDescent="0.3">
      <c r="C15" s="118"/>
      <c r="D15" s="118"/>
      <c r="E15" s="118"/>
      <c r="F15" s="118"/>
      <c r="G15" s="118"/>
    </row>
    <row r="16" spans="1:12" ht="21" x14ac:dyDescent="0.4">
      <c r="C16" s="117" t="s">
        <v>289</v>
      </c>
      <c r="D16" s="117"/>
      <c r="E16" s="120" t="s">
        <v>155</v>
      </c>
      <c r="F16" s="55" t="s">
        <v>162</v>
      </c>
      <c r="G16" s="119">
        <v>5</v>
      </c>
      <c r="K16" s="53"/>
      <c r="L16" s="53"/>
    </row>
    <row r="17" spans="3:12" ht="14.55" customHeight="1" x14ac:dyDescent="0.3">
      <c r="C17" s="117"/>
      <c r="D17" s="117"/>
      <c r="E17" s="120"/>
      <c r="F17" s="56" t="s">
        <v>164</v>
      </c>
      <c r="G17" s="119"/>
    </row>
    <row r="18" spans="3:12" ht="6" customHeight="1" x14ac:dyDescent="0.4">
      <c r="C18" s="121"/>
      <c r="D18" s="121"/>
      <c r="E18" s="121"/>
      <c r="F18" s="121"/>
      <c r="G18" s="121"/>
    </row>
    <row r="19" spans="3:12" ht="21" x14ac:dyDescent="0.4">
      <c r="C19" s="117"/>
      <c r="D19" s="117"/>
      <c r="E19" s="120" t="s">
        <v>155</v>
      </c>
      <c r="F19" s="55" t="s">
        <v>163</v>
      </c>
      <c r="G19" s="119">
        <v>6</v>
      </c>
    </row>
    <row r="20" spans="3:12" ht="15" customHeight="1" x14ac:dyDescent="0.3">
      <c r="C20" s="117"/>
      <c r="D20" s="117"/>
      <c r="E20" s="120"/>
      <c r="F20" s="54" t="s">
        <v>165</v>
      </c>
      <c r="G20" s="119"/>
    </row>
    <row r="24" spans="3:12" x14ac:dyDescent="0.3">
      <c r="L24" s="53"/>
    </row>
    <row r="25" spans="3:12" x14ac:dyDescent="0.3">
      <c r="L25" s="53"/>
    </row>
    <row r="26" spans="3:12" x14ac:dyDescent="0.3">
      <c r="L26" s="53"/>
    </row>
    <row r="27" spans="3:12" x14ac:dyDescent="0.3">
      <c r="L27" s="53"/>
    </row>
    <row r="28" spans="3:12" x14ac:dyDescent="0.3">
      <c r="L28" s="53"/>
    </row>
    <row r="29" spans="3:12" x14ac:dyDescent="0.3">
      <c r="L29" s="53"/>
    </row>
    <row r="30" spans="3:12" x14ac:dyDescent="0.3">
      <c r="L30" s="53"/>
    </row>
    <row r="31" spans="3:12" x14ac:dyDescent="0.3">
      <c r="L31" s="53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2" sqref="B2"/>
    </sheetView>
  </sheetViews>
  <sheetFormatPr defaultColWidth="8.77734375" defaultRowHeight="14.4" x14ac:dyDescent="0.3"/>
  <cols>
    <col min="1" max="1" width="6.5546875" customWidth="1"/>
    <col min="2" max="2" width="32.44140625" style="19" customWidth="1"/>
    <col min="3" max="3" width="10.21875" style="19" customWidth="1"/>
    <col min="4" max="4" width="32.5546875" style="19" customWidth="1"/>
    <col min="5" max="16384" width="8.77734375" style="19"/>
  </cols>
  <sheetData>
    <row r="1" spans="1:4" ht="18" customHeight="1" x14ac:dyDescent="0.3">
      <c r="A1" s="10" t="s">
        <v>76</v>
      </c>
      <c r="B1" s="10" t="s">
        <v>168</v>
      </c>
      <c r="C1" s="10" t="s">
        <v>169</v>
      </c>
      <c r="D1" s="10" t="s">
        <v>282</v>
      </c>
    </row>
    <row r="2" spans="1:4" ht="18" customHeight="1" x14ac:dyDescent="0.3">
      <c r="A2" s="6">
        <v>1</v>
      </c>
      <c r="B2" s="110" t="s">
        <v>290</v>
      </c>
      <c r="C2" s="111" t="s">
        <v>291</v>
      </c>
      <c r="D2" s="112" t="s">
        <v>97</v>
      </c>
    </row>
    <row r="3" spans="1:4" ht="18" customHeight="1" x14ac:dyDescent="0.3">
      <c r="A3" s="6">
        <v>2</v>
      </c>
      <c r="B3" s="110" t="s">
        <v>292</v>
      </c>
      <c r="C3" s="111" t="s">
        <v>293</v>
      </c>
      <c r="D3" s="112" t="s">
        <v>97</v>
      </c>
    </row>
    <row r="4" spans="1:4" ht="18" customHeight="1" x14ac:dyDescent="0.3">
      <c r="A4" s="6">
        <v>3</v>
      </c>
      <c r="B4" s="110" t="s">
        <v>294</v>
      </c>
      <c r="C4" s="111" t="s">
        <v>295</v>
      </c>
      <c r="D4" s="112" t="s">
        <v>97</v>
      </c>
    </row>
    <row r="5" spans="1:4" ht="18" customHeight="1" x14ac:dyDescent="0.3">
      <c r="A5" s="6">
        <v>4</v>
      </c>
      <c r="B5" s="110" t="s">
        <v>296</v>
      </c>
      <c r="C5" s="111" t="s">
        <v>297</v>
      </c>
      <c r="D5" s="112" t="s">
        <v>97</v>
      </c>
    </row>
    <row r="6" spans="1:4" ht="18" customHeight="1" x14ac:dyDescent="0.3">
      <c r="A6" s="6">
        <v>5</v>
      </c>
      <c r="B6" s="110" t="s">
        <v>298</v>
      </c>
      <c r="C6" s="111" t="s">
        <v>299</v>
      </c>
      <c r="D6" s="112" t="s">
        <v>97</v>
      </c>
    </row>
    <row r="7" spans="1:4" ht="18" customHeight="1" x14ac:dyDescent="0.3">
      <c r="A7" s="6">
        <v>6</v>
      </c>
      <c r="B7" s="110" t="s">
        <v>300</v>
      </c>
      <c r="C7" s="111" t="s">
        <v>301</v>
      </c>
      <c r="D7" s="112" t="s">
        <v>97</v>
      </c>
    </row>
    <row r="8" spans="1:4" ht="18" customHeight="1" x14ac:dyDescent="0.3">
      <c r="A8" s="6">
        <v>7</v>
      </c>
      <c r="B8" s="110" t="s">
        <v>302</v>
      </c>
      <c r="C8" s="111" t="s">
        <v>303</v>
      </c>
      <c r="D8" s="112" t="s">
        <v>97</v>
      </c>
    </row>
    <row r="9" spans="1:4" ht="18" customHeight="1" x14ac:dyDescent="0.3">
      <c r="A9" s="6">
        <v>8</v>
      </c>
      <c r="B9" s="110" t="s">
        <v>304</v>
      </c>
      <c r="C9" s="111" t="s">
        <v>305</v>
      </c>
      <c r="D9" s="112" t="s">
        <v>97</v>
      </c>
    </row>
    <row r="10" spans="1:4" ht="18" customHeight="1" x14ac:dyDescent="0.3">
      <c r="A10" s="6">
        <v>9</v>
      </c>
      <c r="B10" s="110" t="s">
        <v>306</v>
      </c>
      <c r="C10" s="111" t="s">
        <v>307</v>
      </c>
      <c r="D10" s="112" t="s">
        <v>97</v>
      </c>
    </row>
    <row r="11" spans="1:4" ht="18" customHeight="1" x14ac:dyDescent="0.3">
      <c r="A11" s="6">
        <v>10</v>
      </c>
      <c r="B11" s="110" t="s">
        <v>308</v>
      </c>
      <c r="C11" s="111" t="s">
        <v>309</v>
      </c>
      <c r="D11" s="112" t="s">
        <v>97</v>
      </c>
    </row>
    <row r="12" spans="1:4" ht="18" customHeight="1" x14ac:dyDescent="0.3">
      <c r="A12" s="6">
        <v>11</v>
      </c>
      <c r="B12" s="110" t="s">
        <v>310</v>
      </c>
      <c r="C12" s="111" t="s">
        <v>311</v>
      </c>
      <c r="D12" s="112" t="s">
        <v>97</v>
      </c>
    </row>
    <row r="13" spans="1:4" ht="18" customHeight="1" x14ac:dyDescent="0.3">
      <c r="A13" s="6">
        <v>12</v>
      </c>
      <c r="B13" s="110" t="s">
        <v>312</v>
      </c>
      <c r="C13" s="111" t="s">
        <v>313</v>
      </c>
      <c r="D13" s="112" t="s">
        <v>97</v>
      </c>
    </row>
    <row r="14" spans="1:4" ht="18" customHeight="1" x14ac:dyDescent="0.3">
      <c r="A14" s="6">
        <v>13</v>
      </c>
      <c r="B14" s="110" t="s">
        <v>314</v>
      </c>
      <c r="C14" s="111" t="s">
        <v>315</v>
      </c>
      <c r="D14" s="112" t="s">
        <v>97</v>
      </c>
    </row>
    <row r="15" spans="1:4" ht="18" customHeight="1" x14ac:dyDescent="0.3">
      <c r="A15" s="6">
        <v>14</v>
      </c>
      <c r="B15" s="110" t="s">
        <v>316</v>
      </c>
      <c r="C15" s="111" t="s">
        <v>317</v>
      </c>
      <c r="D15" s="112" t="s">
        <v>97</v>
      </c>
    </row>
    <row r="16" spans="1:4" ht="18" customHeight="1" x14ac:dyDescent="0.3">
      <c r="A16" s="6">
        <v>15</v>
      </c>
      <c r="B16" s="110" t="s">
        <v>318</v>
      </c>
      <c r="C16" s="111" t="s">
        <v>319</v>
      </c>
      <c r="D16" s="112" t="s">
        <v>97</v>
      </c>
    </row>
    <row r="17" spans="1:4" ht="18" customHeight="1" x14ac:dyDescent="0.3">
      <c r="A17" s="6">
        <v>16</v>
      </c>
      <c r="B17" s="110" t="s">
        <v>320</v>
      </c>
      <c r="C17" s="111" t="s">
        <v>321</v>
      </c>
      <c r="D17" s="112" t="s">
        <v>97</v>
      </c>
    </row>
    <row r="18" spans="1:4" ht="18" customHeight="1" x14ac:dyDescent="0.3">
      <c r="A18" s="6">
        <v>17</v>
      </c>
      <c r="B18" s="110" t="s">
        <v>322</v>
      </c>
      <c r="C18" s="111" t="s">
        <v>323</v>
      </c>
      <c r="D18" s="112" t="s">
        <v>97</v>
      </c>
    </row>
    <row r="19" spans="1:4" ht="18" customHeight="1" x14ac:dyDescent="0.3">
      <c r="A19" s="6">
        <v>18</v>
      </c>
      <c r="B19" s="110" t="s">
        <v>324</v>
      </c>
      <c r="C19" s="111" t="s">
        <v>325</v>
      </c>
      <c r="D19" s="112" t="s">
        <v>97</v>
      </c>
    </row>
    <row r="20" spans="1:4" ht="18" customHeight="1" x14ac:dyDescent="0.3">
      <c r="A20" s="6">
        <v>19</v>
      </c>
      <c r="B20" s="110" t="s">
        <v>326</v>
      </c>
      <c r="C20" s="111" t="s">
        <v>327</v>
      </c>
      <c r="D20" s="112" t="s">
        <v>97</v>
      </c>
    </row>
    <row r="21" spans="1:4" ht="18" customHeight="1" x14ac:dyDescent="0.3">
      <c r="A21" s="6">
        <v>20</v>
      </c>
      <c r="B21" s="110" t="s">
        <v>328</v>
      </c>
      <c r="C21" s="111" t="s">
        <v>329</v>
      </c>
      <c r="D21" s="112" t="s">
        <v>97</v>
      </c>
    </row>
    <row r="22" spans="1:4" ht="18" customHeight="1" x14ac:dyDescent="0.3">
      <c r="A22" s="6">
        <v>21</v>
      </c>
      <c r="B22" s="110" t="s">
        <v>330</v>
      </c>
      <c r="C22" s="111" t="s">
        <v>331</v>
      </c>
      <c r="D22" s="112" t="s">
        <v>97</v>
      </c>
    </row>
    <row r="23" spans="1:4" ht="18" customHeight="1" x14ac:dyDescent="0.3">
      <c r="A23" s="6">
        <v>22</v>
      </c>
      <c r="B23" s="110" t="s">
        <v>332</v>
      </c>
      <c r="C23" s="111" t="s">
        <v>333</v>
      </c>
      <c r="D23" s="112" t="s">
        <v>97</v>
      </c>
    </row>
    <row r="24" spans="1:4" ht="18" customHeight="1" x14ac:dyDescent="0.3">
      <c r="A24" s="6">
        <v>23</v>
      </c>
      <c r="B24" s="110" t="s">
        <v>334</v>
      </c>
      <c r="C24" s="111" t="s">
        <v>335</v>
      </c>
      <c r="D24" s="112" t="s">
        <v>97</v>
      </c>
    </row>
    <row r="25" spans="1:4" ht="18" customHeight="1" x14ac:dyDescent="0.3">
      <c r="A25" s="6">
        <v>24</v>
      </c>
      <c r="B25" s="110"/>
      <c r="C25" s="111"/>
      <c r="D25" s="112" t="s">
        <v>97</v>
      </c>
    </row>
    <row r="26" spans="1:4" ht="18" customHeight="1" x14ac:dyDescent="0.3">
      <c r="A26" s="6">
        <v>25</v>
      </c>
      <c r="B26" s="110"/>
      <c r="C26" s="111"/>
      <c r="D26" s="112" t="s">
        <v>97</v>
      </c>
    </row>
    <row r="27" spans="1:4" ht="18" customHeight="1" x14ac:dyDescent="0.3">
      <c r="A27" s="6">
        <v>26</v>
      </c>
      <c r="B27" s="110"/>
      <c r="C27" s="111"/>
      <c r="D27" s="112" t="s">
        <v>97</v>
      </c>
    </row>
    <row r="28" spans="1:4" ht="18" customHeight="1" x14ac:dyDescent="0.3">
      <c r="A28" s="6">
        <v>27</v>
      </c>
      <c r="B28" s="110"/>
      <c r="C28" s="111"/>
      <c r="D28" s="112" t="s">
        <v>97</v>
      </c>
    </row>
    <row r="29" spans="1:4" ht="18" customHeight="1" x14ac:dyDescent="0.3">
      <c r="A29" s="6">
        <v>28</v>
      </c>
      <c r="B29" s="110"/>
      <c r="C29" s="111"/>
      <c r="D29" s="112" t="s">
        <v>97</v>
      </c>
    </row>
    <row r="30" spans="1:4" ht="18" customHeight="1" x14ac:dyDescent="0.3">
      <c r="A30" s="6">
        <v>29</v>
      </c>
      <c r="B30" s="110"/>
      <c r="C30" s="111"/>
      <c r="D30" s="112" t="s">
        <v>97</v>
      </c>
    </row>
    <row r="31" spans="1:4" ht="18" customHeight="1" x14ac:dyDescent="0.3">
      <c r="A31" s="6">
        <v>30</v>
      </c>
      <c r="B31" s="110"/>
      <c r="C31" s="111"/>
      <c r="D31" s="112" t="s">
        <v>97</v>
      </c>
    </row>
    <row r="32" spans="1:4" ht="18" customHeight="1" x14ac:dyDescent="0.3">
      <c r="A32" s="6">
        <v>31</v>
      </c>
      <c r="B32" s="110"/>
      <c r="C32" s="110"/>
      <c r="D32" s="112" t="s">
        <v>97</v>
      </c>
    </row>
    <row r="33" spans="1:4" ht="18" customHeight="1" x14ac:dyDescent="0.3">
      <c r="A33" s="6">
        <v>32</v>
      </c>
      <c r="B33" s="110"/>
      <c r="C33" s="110"/>
      <c r="D33" s="112" t="s">
        <v>97</v>
      </c>
    </row>
    <row r="34" spans="1:4" ht="18" customHeight="1" x14ac:dyDescent="0.3">
      <c r="A34" s="6">
        <v>33</v>
      </c>
      <c r="B34" s="110"/>
      <c r="C34" s="110"/>
      <c r="D34" s="112" t="s">
        <v>97</v>
      </c>
    </row>
    <row r="35" spans="1:4" ht="18" customHeight="1" x14ac:dyDescent="0.3">
      <c r="A35" s="6">
        <v>34</v>
      </c>
      <c r="B35" s="110"/>
      <c r="C35" s="110"/>
      <c r="D35" s="112" t="s">
        <v>97</v>
      </c>
    </row>
    <row r="36" spans="1:4" ht="18" customHeight="1" x14ac:dyDescent="0.3">
      <c r="A36" s="6">
        <v>35</v>
      </c>
      <c r="B36" s="110"/>
      <c r="C36" s="110"/>
      <c r="D36" s="112" t="s">
        <v>97</v>
      </c>
    </row>
    <row r="37" spans="1:4" ht="18" customHeight="1" x14ac:dyDescent="0.3">
      <c r="A37" s="6">
        <v>36</v>
      </c>
      <c r="B37" s="110"/>
      <c r="C37" s="110"/>
      <c r="D37" s="112" t="s">
        <v>97</v>
      </c>
    </row>
    <row r="38" spans="1:4" ht="18" customHeight="1" x14ac:dyDescent="0.3">
      <c r="A38" s="6">
        <v>37</v>
      </c>
      <c r="B38" s="110"/>
      <c r="C38" s="110"/>
      <c r="D38" s="112" t="s">
        <v>97</v>
      </c>
    </row>
    <row r="39" spans="1:4" ht="18" customHeight="1" x14ac:dyDescent="0.3">
      <c r="A39" s="6">
        <v>38</v>
      </c>
      <c r="B39" s="110"/>
      <c r="C39" s="110"/>
      <c r="D39" s="112" t="s">
        <v>97</v>
      </c>
    </row>
    <row r="40" spans="1:4" ht="18" customHeight="1" x14ac:dyDescent="0.3">
      <c r="A40" s="6">
        <v>39</v>
      </c>
      <c r="B40" s="110"/>
      <c r="C40" s="110"/>
      <c r="D40" s="112" t="s">
        <v>97</v>
      </c>
    </row>
    <row r="41" spans="1:4" ht="18" customHeight="1" x14ac:dyDescent="0.3">
      <c r="A41" s="6">
        <v>40</v>
      </c>
      <c r="B41" s="110"/>
      <c r="C41" s="110"/>
      <c r="D41" s="112" t="s">
        <v>97</v>
      </c>
    </row>
  </sheetData>
  <sheetProtection algorithmName="SHA-512" hashValue="Zit8oku6F2OUBIgsIAHswKfkfxYzOX8O9fMxiT41Qt8ERf38AX4pJ5AnYR2RDhPP58q7dUTXsXS8EcABfv9STA==" saltValue="U6aNIfdhRTp5zAPPjydZK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L41"/>
  <sheetViews>
    <sheetView topLeftCell="B1" zoomScaleNormal="100" workbookViewId="0">
      <selection activeCell="S5" sqref="S5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4" max="21" width="4.21875" bestFit="1" customWidth="1"/>
    <col min="22" max="22" width="5.21875" bestFit="1" customWidth="1"/>
    <col min="23" max="34" width="4.21875" bestFit="1" customWidth="1"/>
    <col min="35" max="35" width="4.21875" customWidth="1"/>
    <col min="36" max="36" width="4.21875" bestFit="1" customWidth="1"/>
    <col min="37" max="37" width="8.44140625" customWidth="1"/>
    <col min="38" max="38" width="7.21875" style="5" bestFit="1" customWidth="1"/>
  </cols>
  <sheetData>
    <row r="1" spans="1:38" ht="71.099999999999994" customHeight="1" x14ac:dyDescent="0.3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2" t="s">
        <v>285</v>
      </c>
      <c r="AK1" s="13" t="s">
        <v>78</v>
      </c>
      <c r="AL1" s="14" t="s">
        <v>145</v>
      </c>
    </row>
    <row r="2" spans="1:38" ht="15.6" x14ac:dyDescent="0.3">
      <c r="A2" s="8">
        <f>'Data Siswa'!A2</f>
        <v>1</v>
      </c>
      <c r="B2" s="75" t="str">
        <f>'Data Siswa'!B2</f>
        <v>AIRA SINDY</v>
      </c>
      <c r="C2" s="8" t="str">
        <f>'Data Siswa'!C2</f>
        <v>776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13">
        <f t="shared" ref="AK2:AK41" si="0">SUM(D2:AJ2)</f>
        <v>0</v>
      </c>
      <c r="AL2" s="114" t="e">
        <f>AVERAGE(D2:AJ2)</f>
        <v>#DIV/0!</v>
      </c>
    </row>
    <row r="3" spans="1:38" ht="15.6" x14ac:dyDescent="0.3">
      <c r="A3" s="8">
        <f>'Data Siswa'!A3</f>
        <v>2</v>
      </c>
      <c r="B3" s="75" t="str">
        <f>'Data Siswa'!B3</f>
        <v>ALMAYRA AZIZAH FITRIA</v>
      </c>
      <c r="C3" s="8" t="str">
        <f>'Data Siswa'!C3</f>
        <v>777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13">
        <f t="shared" si="0"/>
        <v>0</v>
      </c>
      <c r="AL3" s="114" t="e">
        <f t="shared" ref="AL3:AL41" si="1">AVERAGE(D3:AJ3)</f>
        <v>#DIV/0!</v>
      </c>
    </row>
    <row r="4" spans="1:38" ht="15.6" x14ac:dyDescent="0.3">
      <c r="A4" s="8">
        <f>'Data Siswa'!A4</f>
        <v>3</v>
      </c>
      <c r="B4" s="75" t="str">
        <f>'Data Siswa'!B4</f>
        <v>AMELIA AGUSTINA</v>
      </c>
      <c r="C4" s="8" t="str">
        <f>'Data Siswa'!C4</f>
        <v>778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13">
        <f t="shared" si="0"/>
        <v>0</v>
      </c>
      <c r="AL4" s="114" t="e">
        <f t="shared" si="1"/>
        <v>#DIV/0!</v>
      </c>
    </row>
    <row r="5" spans="1:38" ht="15.6" x14ac:dyDescent="0.3">
      <c r="A5" s="8">
        <f>'Data Siswa'!A5</f>
        <v>4</v>
      </c>
      <c r="B5" s="75" t="str">
        <f>'Data Siswa'!B5</f>
        <v>ATHILLA SYAMILYA</v>
      </c>
      <c r="C5" s="8" t="str">
        <f>'Data Siswa'!C5</f>
        <v>779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13">
        <f t="shared" si="0"/>
        <v>0</v>
      </c>
      <c r="AL5" s="114" t="e">
        <f t="shared" si="1"/>
        <v>#DIV/0!</v>
      </c>
    </row>
    <row r="6" spans="1:38" ht="15.6" x14ac:dyDescent="0.3">
      <c r="A6" s="8">
        <f>'Data Siswa'!A6</f>
        <v>5</v>
      </c>
      <c r="B6" s="75" t="str">
        <f>'Data Siswa'!B6</f>
        <v>AURA  BILQIS  NURRAJABY</v>
      </c>
      <c r="C6" s="8" t="str">
        <f>'Data Siswa'!C6</f>
        <v>780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13">
        <f t="shared" si="0"/>
        <v>0</v>
      </c>
      <c r="AL6" s="114" t="e">
        <f t="shared" si="1"/>
        <v>#DIV/0!</v>
      </c>
    </row>
    <row r="7" spans="1:38" ht="15.6" x14ac:dyDescent="0.3">
      <c r="A7" s="8">
        <f>'Data Siswa'!A7</f>
        <v>6</v>
      </c>
      <c r="B7" s="75" t="str">
        <f>'Data Siswa'!B7</f>
        <v>BALQIS INSANI SAFITRI</v>
      </c>
      <c r="C7" s="8" t="str">
        <f>'Data Siswa'!C7</f>
        <v>781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13">
        <f t="shared" si="0"/>
        <v>0</v>
      </c>
      <c r="AL7" s="114" t="e">
        <f t="shared" si="1"/>
        <v>#DIV/0!</v>
      </c>
    </row>
    <row r="8" spans="1:38" ht="15.6" x14ac:dyDescent="0.3">
      <c r="A8" s="8">
        <f>'Data Siswa'!A8</f>
        <v>7</v>
      </c>
      <c r="B8" s="75" t="str">
        <f>'Data Siswa'!B8</f>
        <v>DESTYANA VIDIAWAN</v>
      </c>
      <c r="C8" s="8" t="str">
        <f>'Data Siswa'!C8</f>
        <v>782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13">
        <f t="shared" si="0"/>
        <v>0</v>
      </c>
      <c r="AL8" s="114" t="e">
        <f t="shared" si="1"/>
        <v>#DIV/0!</v>
      </c>
    </row>
    <row r="9" spans="1:38" ht="15.6" x14ac:dyDescent="0.3">
      <c r="A9" s="8">
        <f>'Data Siswa'!A9</f>
        <v>8</v>
      </c>
      <c r="B9" s="75" t="str">
        <f>'Data Siswa'!B9</f>
        <v>DWI NURAINI</v>
      </c>
      <c r="C9" s="8" t="str">
        <f>'Data Siswa'!C9</f>
        <v>783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13">
        <f t="shared" si="0"/>
        <v>0</v>
      </c>
      <c r="AL9" s="114" t="e">
        <f t="shared" si="1"/>
        <v>#DIV/0!</v>
      </c>
    </row>
    <row r="10" spans="1:38" ht="15.6" x14ac:dyDescent="0.3">
      <c r="A10" s="8">
        <f>'Data Siswa'!A10</f>
        <v>9</v>
      </c>
      <c r="B10" s="75" t="str">
        <f>'Data Siswa'!B10</f>
        <v>FADZILA ULYA NAYIRA</v>
      </c>
      <c r="C10" s="8" t="str">
        <f>'Data Siswa'!C10</f>
        <v>784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13">
        <f t="shared" si="0"/>
        <v>0</v>
      </c>
      <c r="AL10" s="114" t="e">
        <f t="shared" si="1"/>
        <v>#DIV/0!</v>
      </c>
    </row>
    <row r="11" spans="1:38" ht="15.6" x14ac:dyDescent="0.3">
      <c r="A11" s="8">
        <f>'Data Siswa'!A11</f>
        <v>10</v>
      </c>
      <c r="B11" s="75" t="str">
        <f>'Data Siswa'!B11</f>
        <v>FIORENZA FAUZIYYAH</v>
      </c>
      <c r="C11" s="8" t="str">
        <f>'Data Siswa'!C11</f>
        <v>785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13">
        <f t="shared" si="0"/>
        <v>0</v>
      </c>
      <c r="AL11" s="114" t="e">
        <f t="shared" si="1"/>
        <v>#DIV/0!</v>
      </c>
    </row>
    <row r="12" spans="1:38" ht="15.6" x14ac:dyDescent="0.3">
      <c r="A12" s="8">
        <f>'Data Siswa'!A12</f>
        <v>11</v>
      </c>
      <c r="B12" s="75" t="str">
        <f>'Data Siswa'!B12</f>
        <v>HEPITA TIARA ANISA</v>
      </c>
      <c r="C12" s="8" t="str">
        <f>'Data Siswa'!C12</f>
        <v>786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13">
        <f t="shared" si="0"/>
        <v>0</v>
      </c>
      <c r="AL12" s="114" t="e">
        <f t="shared" si="1"/>
        <v>#DIV/0!</v>
      </c>
    </row>
    <row r="13" spans="1:38" ht="15.6" x14ac:dyDescent="0.3">
      <c r="A13" s="8">
        <f>'Data Siswa'!A13</f>
        <v>12</v>
      </c>
      <c r="B13" s="75" t="str">
        <f>'Data Siswa'!B13</f>
        <v>HERLINA PUTRI</v>
      </c>
      <c r="C13" s="8" t="str">
        <f>'Data Siswa'!C13</f>
        <v>787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13">
        <f t="shared" si="0"/>
        <v>0</v>
      </c>
      <c r="AL13" s="114" t="e">
        <f t="shared" si="1"/>
        <v>#DIV/0!</v>
      </c>
    </row>
    <row r="14" spans="1:38" ht="15.6" x14ac:dyDescent="0.3">
      <c r="A14" s="8">
        <f>'Data Siswa'!A14</f>
        <v>13</v>
      </c>
      <c r="B14" s="75" t="str">
        <f>'Data Siswa'!B14</f>
        <v>IHDINA NATASYA AULIA</v>
      </c>
      <c r="C14" s="8" t="str">
        <f>'Data Siswa'!C14</f>
        <v>788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13">
        <f t="shared" si="0"/>
        <v>0</v>
      </c>
      <c r="AL14" s="114" t="e">
        <f t="shared" si="1"/>
        <v>#DIV/0!</v>
      </c>
    </row>
    <row r="15" spans="1:38" ht="15.6" x14ac:dyDescent="0.3">
      <c r="A15" s="8">
        <f>'Data Siswa'!A15</f>
        <v>14</v>
      </c>
      <c r="B15" s="75" t="str">
        <f>'Data Siswa'!B15</f>
        <v>IMANIAR ABIRIAH MAGFIROH</v>
      </c>
      <c r="C15" s="8" t="str">
        <f>'Data Siswa'!C15</f>
        <v>789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13">
        <f t="shared" si="0"/>
        <v>0</v>
      </c>
      <c r="AL15" s="114" t="e">
        <f t="shared" si="1"/>
        <v>#DIV/0!</v>
      </c>
    </row>
    <row r="16" spans="1:38" ht="15.6" x14ac:dyDescent="0.3">
      <c r="A16" s="8">
        <f>'Data Siswa'!A16</f>
        <v>15</v>
      </c>
      <c r="B16" s="75" t="str">
        <f>'Data Siswa'!B16</f>
        <v>MELANI PUTRI</v>
      </c>
      <c r="C16" s="8" t="str">
        <f>'Data Siswa'!C16</f>
        <v>790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13">
        <f t="shared" si="0"/>
        <v>0</v>
      </c>
      <c r="AL16" s="114" t="e">
        <f t="shared" si="1"/>
        <v>#DIV/0!</v>
      </c>
    </row>
    <row r="17" spans="1:38" ht="15.6" x14ac:dyDescent="0.3">
      <c r="A17" s="8">
        <f>'Data Siswa'!A17</f>
        <v>16</v>
      </c>
      <c r="B17" s="75" t="str">
        <f>'Data Siswa'!B17</f>
        <v>NADHIRA ATHFA ALZAHRA</v>
      </c>
      <c r="C17" s="8" t="str">
        <f>'Data Siswa'!C17</f>
        <v>791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13">
        <f t="shared" si="0"/>
        <v>0</v>
      </c>
      <c r="AL17" s="114" t="e">
        <f t="shared" si="1"/>
        <v>#DIV/0!</v>
      </c>
    </row>
    <row r="18" spans="1:38" ht="15.6" x14ac:dyDescent="0.3">
      <c r="A18" s="8">
        <f>'Data Siswa'!A18</f>
        <v>17</v>
      </c>
      <c r="B18" s="75" t="str">
        <f>'Data Siswa'!B18</f>
        <v>NOVFA AMELIA PUTRI</v>
      </c>
      <c r="C18" s="8" t="str">
        <f>'Data Siswa'!C18</f>
        <v>792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13">
        <f t="shared" si="0"/>
        <v>0</v>
      </c>
      <c r="AL18" s="114" t="e">
        <f t="shared" si="1"/>
        <v>#DIV/0!</v>
      </c>
    </row>
    <row r="19" spans="1:38" ht="15.6" x14ac:dyDescent="0.3">
      <c r="A19" s="8">
        <f>'Data Siswa'!A19</f>
        <v>18</v>
      </c>
      <c r="B19" s="75" t="str">
        <f>'Data Siswa'!B19</f>
        <v>NUR PITA RAHMAWATI</v>
      </c>
      <c r="C19" s="8" t="str">
        <f>'Data Siswa'!C19</f>
        <v>793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13">
        <f t="shared" si="0"/>
        <v>0</v>
      </c>
      <c r="AL19" s="114" t="e">
        <f t="shared" si="1"/>
        <v>#DIV/0!</v>
      </c>
    </row>
    <row r="20" spans="1:38" ht="28.8" x14ac:dyDescent="0.3">
      <c r="A20" s="8">
        <f>'Data Siswa'!A20</f>
        <v>19</v>
      </c>
      <c r="B20" s="75" t="str">
        <f>'Data Siswa'!B20</f>
        <v>QUEEN RAMANDHA ROCKAFELLA DEJASIN</v>
      </c>
      <c r="C20" s="8" t="str">
        <f>'Data Siswa'!C20</f>
        <v>794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13">
        <f t="shared" si="0"/>
        <v>0</v>
      </c>
      <c r="AL20" s="114" t="e">
        <f t="shared" si="1"/>
        <v>#DIV/0!</v>
      </c>
    </row>
    <row r="21" spans="1:38" ht="15.6" x14ac:dyDescent="0.3">
      <c r="A21" s="8">
        <f>'Data Siswa'!A21</f>
        <v>20</v>
      </c>
      <c r="B21" s="75" t="str">
        <f>'Data Siswa'!B21</f>
        <v>RAIHANI AFIFAH</v>
      </c>
      <c r="C21" s="8" t="str">
        <f>'Data Siswa'!C21</f>
        <v>795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13">
        <f t="shared" si="0"/>
        <v>0</v>
      </c>
      <c r="AL21" s="114" t="e">
        <f t="shared" si="1"/>
        <v>#DIV/0!</v>
      </c>
    </row>
    <row r="22" spans="1:38" ht="15.6" x14ac:dyDescent="0.3">
      <c r="A22" s="8">
        <f>'Data Siswa'!A22</f>
        <v>21</v>
      </c>
      <c r="B22" s="75" t="str">
        <f>'Data Siswa'!B22</f>
        <v>RAISSA FATTEH KHOLIFAH</v>
      </c>
      <c r="C22" s="8" t="str">
        <f>'Data Siswa'!C22</f>
        <v>796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13">
        <f t="shared" si="0"/>
        <v>0</v>
      </c>
      <c r="AL22" s="114" t="e">
        <f t="shared" si="1"/>
        <v>#DIV/0!</v>
      </c>
    </row>
    <row r="23" spans="1:38" ht="15.6" x14ac:dyDescent="0.3">
      <c r="A23" s="8">
        <f>'Data Siswa'!A23</f>
        <v>22</v>
      </c>
      <c r="B23" s="75" t="str">
        <f>'Data Siswa'!B23</f>
        <v>SYIFA AULIA</v>
      </c>
      <c r="C23" s="8" t="str">
        <f>'Data Siswa'!C23</f>
        <v>797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13">
        <f t="shared" si="0"/>
        <v>0</v>
      </c>
      <c r="AL23" s="114" t="e">
        <f t="shared" si="1"/>
        <v>#DIV/0!</v>
      </c>
    </row>
    <row r="24" spans="1:38" ht="15.6" x14ac:dyDescent="0.3">
      <c r="A24" s="8">
        <f>'Data Siswa'!A24</f>
        <v>23</v>
      </c>
      <c r="B24" s="75" t="str">
        <f>'Data Siswa'!B24</f>
        <v>TIARA SHINTA LOVENE SHEA</v>
      </c>
      <c r="C24" s="8" t="str">
        <f>'Data Siswa'!C24</f>
        <v>798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13">
        <f t="shared" si="0"/>
        <v>0</v>
      </c>
      <c r="AL24" s="114" t="e">
        <f t="shared" si="1"/>
        <v>#DIV/0!</v>
      </c>
    </row>
    <row r="25" spans="1:38" ht="15.6" x14ac:dyDescent="0.3">
      <c r="A25" s="8">
        <f>'Data Siswa'!A25</f>
        <v>24</v>
      </c>
      <c r="B25" s="75">
        <f>'Data Siswa'!B25</f>
        <v>0</v>
      </c>
      <c r="C25" s="8">
        <f>'Data Siswa'!C25</f>
        <v>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13">
        <f t="shared" si="0"/>
        <v>0</v>
      </c>
      <c r="AL25" s="114" t="e">
        <f t="shared" si="1"/>
        <v>#DIV/0!</v>
      </c>
    </row>
    <row r="26" spans="1:38" ht="15.6" x14ac:dyDescent="0.3">
      <c r="A26" s="8">
        <f>'Data Siswa'!A26</f>
        <v>25</v>
      </c>
      <c r="B26" s="75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13">
        <f t="shared" si="0"/>
        <v>0</v>
      </c>
      <c r="AL26" s="114" t="e">
        <f t="shared" si="1"/>
        <v>#DIV/0!</v>
      </c>
    </row>
    <row r="27" spans="1:38" ht="15.6" x14ac:dyDescent="0.3">
      <c r="A27" s="8">
        <f>'Data Siswa'!A27</f>
        <v>26</v>
      </c>
      <c r="B27" s="75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13">
        <f t="shared" si="0"/>
        <v>0</v>
      </c>
      <c r="AL27" s="114" t="e">
        <f t="shared" si="1"/>
        <v>#DIV/0!</v>
      </c>
    </row>
    <row r="28" spans="1:38" ht="15.6" x14ac:dyDescent="0.3">
      <c r="A28" s="8">
        <f>'Data Siswa'!A28</f>
        <v>27</v>
      </c>
      <c r="B28" s="75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13">
        <f t="shared" si="0"/>
        <v>0</v>
      </c>
      <c r="AL28" s="114" t="e">
        <f t="shared" si="1"/>
        <v>#DIV/0!</v>
      </c>
    </row>
    <row r="29" spans="1:38" ht="15.6" x14ac:dyDescent="0.3">
      <c r="A29" s="8">
        <f>'Data Siswa'!A29</f>
        <v>28</v>
      </c>
      <c r="B29" s="75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13">
        <f t="shared" si="0"/>
        <v>0</v>
      </c>
      <c r="AL29" s="114" t="e">
        <f t="shared" si="1"/>
        <v>#DIV/0!</v>
      </c>
    </row>
    <row r="30" spans="1:38" ht="15.6" x14ac:dyDescent="0.3">
      <c r="A30" s="8">
        <f>'Data Siswa'!A30</f>
        <v>29</v>
      </c>
      <c r="B30" s="75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13">
        <f t="shared" si="0"/>
        <v>0</v>
      </c>
      <c r="AL30" s="114" t="e">
        <f t="shared" si="1"/>
        <v>#DIV/0!</v>
      </c>
    </row>
    <row r="31" spans="1:38" ht="15.6" x14ac:dyDescent="0.3">
      <c r="A31" s="8">
        <f>'Data Siswa'!A31</f>
        <v>30</v>
      </c>
      <c r="B31" s="75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13">
        <f t="shared" si="0"/>
        <v>0</v>
      </c>
      <c r="AL31" s="114" t="e">
        <f t="shared" si="1"/>
        <v>#DIV/0!</v>
      </c>
    </row>
    <row r="32" spans="1:38" ht="15.6" x14ac:dyDescent="0.3">
      <c r="A32" s="8">
        <f>'Data Siswa'!A32</f>
        <v>31</v>
      </c>
      <c r="B32" s="75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13">
        <f t="shared" si="0"/>
        <v>0</v>
      </c>
      <c r="AL32" s="114" t="e">
        <f t="shared" si="1"/>
        <v>#DIV/0!</v>
      </c>
    </row>
    <row r="33" spans="1:38" ht="15.6" x14ac:dyDescent="0.3">
      <c r="A33" s="8">
        <f>'Data Siswa'!A33</f>
        <v>32</v>
      </c>
      <c r="B33" s="75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13">
        <f t="shared" si="0"/>
        <v>0</v>
      </c>
      <c r="AL33" s="114" t="e">
        <f t="shared" si="1"/>
        <v>#DIV/0!</v>
      </c>
    </row>
    <row r="34" spans="1:38" ht="15.6" x14ac:dyDescent="0.3">
      <c r="A34" s="8">
        <f>'Data Siswa'!A34</f>
        <v>33</v>
      </c>
      <c r="B34" s="75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13">
        <f t="shared" si="0"/>
        <v>0</v>
      </c>
      <c r="AL34" s="114" t="e">
        <f t="shared" si="1"/>
        <v>#DIV/0!</v>
      </c>
    </row>
    <row r="35" spans="1:38" ht="15.6" x14ac:dyDescent="0.3">
      <c r="A35" s="8">
        <f>'Data Siswa'!A35</f>
        <v>34</v>
      </c>
      <c r="B35" s="75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13">
        <f t="shared" si="0"/>
        <v>0</v>
      </c>
      <c r="AL35" s="114" t="e">
        <f t="shared" si="1"/>
        <v>#DIV/0!</v>
      </c>
    </row>
    <row r="36" spans="1:38" ht="15.6" x14ac:dyDescent="0.3">
      <c r="A36" s="8">
        <f>'Data Siswa'!A36</f>
        <v>35</v>
      </c>
      <c r="B36" s="75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13">
        <f t="shared" si="0"/>
        <v>0</v>
      </c>
      <c r="AL36" s="114" t="e">
        <f t="shared" si="1"/>
        <v>#DIV/0!</v>
      </c>
    </row>
    <row r="37" spans="1:38" ht="15.6" x14ac:dyDescent="0.3">
      <c r="A37" s="8">
        <f>'Data Siswa'!A37</f>
        <v>36</v>
      </c>
      <c r="B37" s="75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13">
        <f t="shared" si="0"/>
        <v>0</v>
      </c>
      <c r="AL37" s="114" t="e">
        <f t="shared" si="1"/>
        <v>#DIV/0!</v>
      </c>
    </row>
    <row r="38" spans="1:38" ht="15.6" x14ac:dyDescent="0.3">
      <c r="A38" s="8">
        <f>'Data Siswa'!A38</f>
        <v>37</v>
      </c>
      <c r="B38" s="75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13">
        <f t="shared" si="0"/>
        <v>0</v>
      </c>
      <c r="AL38" s="114" t="e">
        <f t="shared" si="1"/>
        <v>#DIV/0!</v>
      </c>
    </row>
    <row r="39" spans="1:38" ht="15.6" x14ac:dyDescent="0.3">
      <c r="A39" s="8">
        <f>'Data Siswa'!A39</f>
        <v>38</v>
      </c>
      <c r="B39" s="75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13">
        <f t="shared" si="0"/>
        <v>0</v>
      </c>
      <c r="AL39" s="114" t="e">
        <f t="shared" si="1"/>
        <v>#DIV/0!</v>
      </c>
    </row>
    <row r="40" spans="1:38" ht="15.6" x14ac:dyDescent="0.3">
      <c r="A40" s="8">
        <f>'Data Siswa'!A40</f>
        <v>39</v>
      </c>
      <c r="B40" s="75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13">
        <f t="shared" si="0"/>
        <v>0</v>
      </c>
      <c r="AL40" s="114" t="e">
        <f t="shared" si="1"/>
        <v>#DIV/0!</v>
      </c>
    </row>
    <row r="41" spans="1:38" ht="15.6" x14ac:dyDescent="0.3">
      <c r="A41" s="8">
        <f>'Data Siswa'!A41</f>
        <v>40</v>
      </c>
      <c r="B41" s="75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13">
        <f t="shared" si="0"/>
        <v>0</v>
      </c>
      <c r="AL41" s="114" t="e">
        <f t="shared" si="1"/>
        <v>#DIV/0!</v>
      </c>
    </row>
  </sheetData>
  <sheetProtection algorithmName="SHA-512" hashValue="/6e3f6Ttl2wgXHxHLs9xpBE8g07MKD5jt2fHJwQZNNztZ5gfHjuJQTSc/zjHqB1ffsPrXMay6dHOfNT9SIU3Eg==" saltValue="TCt3MkSely9EVwjJsiT7XQ==" spinCount="100000" sheet="1" selectLockedCells="1"/>
  <conditionalFormatting sqref="D2:X41">
    <cfRule type="cellIs" dxfId="5" priority="7" operator="greaterThan">
      <formula>8</formula>
    </cfRule>
    <cfRule type="cellIs" dxfId="4" priority="8" stopIfTrue="1" operator="lessThan">
      <formula>4</formula>
    </cfRule>
  </conditionalFormatting>
  <conditionalFormatting sqref="Y2:AJ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J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2" zoomScaleNormal="100" workbookViewId="0">
      <selection activeCell="Z7" sqref="Z7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4" max="5" width="4.44140625" bestFit="1" customWidth="1"/>
    <col min="6" max="6" width="5.21875" bestFit="1" customWidth="1"/>
    <col min="7" max="9" width="4.44140625" bestFit="1" customWidth="1"/>
    <col min="10" max="11" width="5.21875" bestFit="1" customWidth="1"/>
    <col min="12" max="12" width="4" customWidth="1"/>
    <col min="13" max="13" width="4.44140625" bestFit="1" customWidth="1"/>
    <col min="14" max="14" width="4" customWidth="1"/>
    <col min="15" max="18" width="4.44140625" bestFit="1" customWidth="1"/>
    <col min="19" max="19" width="4.21875" customWidth="1"/>
    <col min="20" max="20" width="6.44140625" bestFit="1" customWidth="1"/>
    <col min="21" max="21" width="9.44140625" style="63" bestFit="1" customWidth="1"/>
    <col min="22" max="22" width="2.77734375" customWidth="1"/>
    <col min="23" max="23" width="8.77734375" customWidth="1"/>
    <col min="24" max="24" width="11.44140625" bestFit="1" customWidth="1"/>
    <col min="25" max="25" width="7.77734375" customWidth="1"/>
    <col min="26" max="26" width="11.44140625" style="5" customWidth="1"/>
  </cols>
  <sheetData>
    <row r="1" spans="1:26" ht="14.55" customHeight="1" x14ac:dyDescent="0.3">
      <c r="A1" s="134" t="s">
        <v>176</v>
      </c>
      <c r="B1" s="135"/>
      <c r="C1" s="136"/>
      <c r="D1" s="137" t="s">
        <v>177</v>
      </c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9"/>
      <c r="V1" s="144"/>
      <c r="W1" s="146" t="s">
        <v>175</v>
      </c>
      <c r="X1" s="147"/>
      <c r="Y1" s="148"/>
      <c r="Z1" s="69" t="s">
        <v>170</v>
      </c>
    </row>
    <row r="2" spans="1:26" ht="19.5" customHeight="1" x14ac:dyDescent="0.3">
      <c r="A2" s="142" t="s">
        <v>76</v>
      </c>
      <c r="B2" s="140" t="s">
        <v>55</v>
      </c>
      <c r="C2" s="142" t="s">
        <v>54</v>
      </c>
      <c r="D2" s="140" t="s">
        <v>81</v>
      </c>
      <c r="E2" s="140"/>
      <c r="F2" s="140"/>
      <c r="G2" s="140"/>
      <c r="H2" s="140"/>
      <c r="I2" s="140"/>
      <c r="J2" s="131" t="s">
        <v>82</v>
      </c>
      <c r="K2" s="132"/>
      <c r="L2" s="132"/>
      <c r="M2" s="132"/>
      <c r="N2" s="133"/>
      <c r="O2" s="131" t="s">
        <v>83</v>
      </c>
      <c r="P2" s="132"/>
      <c r="Q2" s="132"/>
      <c r="R2" s="132"/>
      <c r="S2" s="133"/>
      <c r="T2" s="140" t="s">
        <v>27</v>
      </c>
      <c r="U2" s="141" t="s">
        <v>99</v>
      </c>
      <c r="V2" s="145"/>
      <c r="W2" s="149" t="s">
        <v>42</v>
      </c>
      <c r="X2" s="149" t="s">
        <v>99</v>
      </c>
      <c r="Y2" s="149" t="s">
        <v>90</v>
      </c>
      <c r="Z2" s="143" t="s">
        <v>179</v>
      </c>
    </row>
    <row r="3" spans="1:26" ht="85.05" customHeight="1" x14ac:dyDescent="0.3">
      <c r="A3" s="142"/>
      <c r="B3" s="140"/>
      <c r="C3" s="142"/>
      <c r="D3" s="16" t="s">
        <v>79</v>
      </c>
      <c r="E3" s="16" t="s">
        <v>62</v>
      </c>
      <c r="F3" s="16" t="s">
        <v>63</v>
      </c>
      <c r="G3" s="16" t="s">
        <v>17</v>
      </c>
      <c r="H3" s="16" t="s">
        <v>18</v>
      </c>
      <c r="I3" s="16" t="s">
        <v>80</v>
      </c>
      <c r="J3" s="17" t="s">
        <v>66</v>
      </c>
      <c r="K3" s="17" t="s">
        <v>87</v>
      </c>
      <c r="L3" s="17" t="s">
        <v>88</v>
      </c>
      <c r="M3" s="17" t="s">
        <v>268</v>
      </c>
      <c r="N3" s="17" t="s">
        <v>89</v>
      </c>
      <c r="O3" s="16" t="s">
        <v>182</v>
      </c>
      <c r="P3" s="16" t="s">
        <v>266</v>
      </c>
      <c r="Q3" s="16" t="s">
        <v>85</v>
      </c>
      <c r="R3" s="16" t="s">
        <v>104</v>
      </c>
      <c r="S3" s="16" t="s">
        <v>86</v>
      </c>
      <c r="T3" s="140"/>
      <c r="U3" s="141"/>
      <c r="V3" s="145"/>
      <c r="W3" s="150"/>
      <c r="X3" s="150"/>
      <c r="Y3" s="150"/>
      <c r="Z3" s="143"/>
    </row>
    <row r="4" spans="1:26" ht="15.6" x14ac:dyDescent="0.3">
      <c r="A4" s="8">
        <f>'Data Siswa'!A2</f>
        <v>1</v>
      </c>
      <c r="B4" s="99" t="str">
        <f>'Data Siswa'!B2</f>
        <v>AIRA SINDY</v>
      </c>
      <c r="C4" s="8" t="str">
        <f>'Data Siswa'!C2</f>
        <v>776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70">
        <f t="shared" ref="T4:T43" si="0">SUM(D4:S4)</f>
        <v>0</v>
      </c>
      <c r="U4" s="71" t="e">
        <f t="shared" ref="U4:U43" si="1">AVERAGE(D4:S4)</f>
        <v>#DIV/0!</v>
      </c>
      <c r="V4" s="72"/>
      <c r="W4" s="70">
        <f>SUM('Nilai Tahriri'!AK2,'Nilai Syafahi'!T4)</f>
        <v>0</v>
      </c>
      <c r="X4" s="71" t="e">
        <f>AVERAGE(D4:S4,'Nilai Tahriri'!D2:AJ2)</f>
        <v>#DIV/0!</v>
      </c>
      <c r="Y4" s="73">
        <f t="array" aca="1" ref="Y4" ca="1">SUM(IF(W4&lt;OFFSET($W$4,0,0,COUNT(W:W),1),1/COUNTIF(OFFSET($W$4,0,0,COUNT(W:W),1),OFFSET($W$4,0,0,COUNT(W:W),1))))+1</f>
        <v>1</v>
      </c>
      <c r="Z4" s="58" t="e">
        <f>IF(X4&lt;=4.5,"غيرمنقولة",IF(AND(X4&gt;4.5,X4&lt;=5.5),"منقولة مؤقت",IF(X4&gt;5.5,"منقولة")))</f>
        <v>#DIV/0!</v>
      </c>
    </row>
    <row r="5" spans="1:26" ht="15.6" x14ac:dyDescent="0.3">
      <c r="A5" s="8">
        <f>'Data Siswa'!A3</f>
        <v>2</v>
      </c>
      <c r="B5" s="100" t="str">
        <f>'Data Siswa'!B3</f>
        <v>ALMAYRA AZIZAH FITRIA</v>
      </c>
      <c r="C5" s="8" t="str">
        <f>'Data Siswa'!C3</f>
        <v>777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70">
        <f t="shared" si="0"/>
        <v>0</v>
      </c>
      <c r="U5" s="71" t="e">
        <f t="shared" si="1"/>
        <v>#DIV/0!</v>
      </c>
      <c r="V5" s="72"/>
      <c r="W5" s="70">
        <f>SUM('Nilai Tahriri'!AK3,'Nilai Syafahi'!T5)</f>
        <v>0</v>
      </c>
      <c r="X5" s="70" t="e">
        <f>AVERAGE(D5:S5,'Nilai Tahriri'!D3:AJ3)</f>
        <v>#DIV/0!</v>
      </c>
      <c r="Y5" s="73">
        <f t="array" aca="1" ref="Y5" ca="1">SUM(IF(W5&lt;OFFSET($W$4,0,0,COUNT(W:W),1),1/COUNTIF(OFFSET($W$4,0,0,COUNT(W:W),1),OFFSET($W$4,0,0,COUNT(W:W),1))))+1</f>
        <v>1</v>
      </c>
      <c r="Z5" s="58" t="e">
        <f t="shared" ref="Z5:Z43" si="2">IF(X5&lt;=4.5,"غيرمنقولة",IF(AND(X5&gt;4.5,X5&lt;=5.5),"منقولة مؤقت",IF(X5&gt;5.5,"منقولة")))</f>
        <v>#DIV/0!</v>
      </c>
    </row>
    <row r="6" spans="1:26" ht="15.6" x14ac:dyDescent="0.3">
      <c r="A6" s="8">
        <f>'Data Siswa'!A4</f>
        <v>3</v>
      </c>
      <c r="B6" s="99" t="str">
        <f>'Data Siswa'!B4</f>
        <v>AMELIA AGUSTINA</v>
      </c>
      <c r="C6" s="8" t="str">
        <f>'Data Siswa'!C4</f>
        <v>778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>
        <f t="shared" si="0"/>
        <v>0</v>
      </c>
      <c r="U6" s="71" t="e">
        <f t="shared" si="1"/>
        <v>#DIV/0!</v>
      </c>
      <c r="V6" s="72"/>
      <c r="W6" s="70">
        <f>SUM('Nilai Tahriri'!AK4,'Nilai Syafahi'!T6)</f>
        <v>0</v>
      </c>
      <c r="X6" s="70" t="e">
        <f>AVERAGE(D6:S6,'Nilai Tahriri'!D4:AJ4)</f>
        <v>#DIV/0!</v>
      </c>
      <c r="Y6" s="73">
        <f t="array" aca="1" ref="Y6" ca="1">SUM(IF(W6&lt;OFFSET($W$4,0,0,COUNT(W:W),1),1/COUNTIF(OFFSET($W$4,0,0,COUNT(W:W),1),OFFSET($W$4,0,0,COUNT(W:W),1))))+1</f>
        <v>1</v>
      </c>
      <c r="Z6" s="58" t="e">
        <f t="shared" si="2"/>
        <v>#DIV/0!</v>
      </c>
    </row>
    <row r="7" spans="1:26" ht="15.6" x14ac:dyDescent="0.3">
      <c r="A7" s="8">
        <f>'Data Siswa'!A5</f>
        <v>4</v>
      </c>
      <c r="B7" s="99" t="str">
        <f>'Data Siswa'!B5</f>
        <v>ATHILLA SYAMILYA</v>
      </c>
      <c r="C7" s="8" t="str">
        <f>'Data Siswa'!C5</f>
        <v>779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70">
        <f t="shared" si="0"/>
        <v>0</v>
      </c>
      <c r="U7" s="71" t="e">
        <f t="shared" si="1"/>
        <v>#DIV/0!</v>
      </c>
      <c r="V7" s="72"/>
      <c r="W7" s="70">
        <f>SUM('Nilai Tahriri'!AK5,'Nilai Syafahi'!T7)</f>
        <v>0</v>
      </c>
      <c r="X7" s="70" t="e">
        <f>AVERAGE(D7:S7,'Nilai Tahriri'!D5:AJ5)</f>
        <v>#DIV/0!</v>
      </c>
      <c r="Y7" s="73">
        <f t="array" aca="1" ref="Y7" ca="1">SUM(IF(W7&lt;OFFSET($W$4,0,0,COUNT(W:W),1),1/COUNTIF(OFFSET($W$4,0,0,COUNT(W:W),1),OFFSET($W$4,0,0,COUNT(W:W),1))))+1</f>
        <v>1</v>
      </c>
      <c r="Z7" s="58" t="e">
        <f t="shared" si="2"/>
        <v>#DIV/0!</v>
      </c>
    </row>
    <row r="8" spans="1:26" ht="15.6" x14ac:dyDescent="0.3">
      <c r="A8" s="8">
        <f>'Data Siswa'!A6</f>
        <v>5</v>
      </c>
      <c r="B8" s="99" t="str">
        <f>'Data Siswa'!B6</f>
        <v>AURA  BILQIS  NURRAJABY</v>
      </c>
      <c r="C8" s="8" t="str">
        <f>'Data Siswa'!C6</f>
        <v>780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70">
        <f t="shared" si="0"/>
        <v>0</v>
      </c>
      <c r="U8" s="71" t="e">
        <f t="shared" si="1"/>
        <v>#DIV/0!</v>
      </c>
      <c r="V8" s="72"/>
      <c r="W8" s="70">
        <f>SUM('Nilai Tahriri'!AK6,'Nilai Syafahi'!T8)</f>
        <v>0</v>
      </c>
      <c r="X8" s="70" t="e">
        <f>AVERAGE(D8:S8,'Nilai Tahriri'!D6:AJ6)</f>
        <v>#DIV/0!</v>
      </c>
      <c r="Y8" s="73">
        <f t="array" aca="1" ref="Y8" ca="1">SUM(IF(W8&lt;OFFSET($W$4,0,0,COUNT(W:W),1),1/COUNTIF(OFFSET($W$4,0,0,COUNT(W:W),1),OFFSET($W$4,0,0,COUNT(W:W),1))))+1</f>
        <v>1</v>
      </c>
      <c r="Z8" s="58" t="e">
        <f t="shared" si="2"/>
        <v>#DIV/0!</v>
      </c>
    </row>
    <row r="9" spans="1:26" ht="15.6" x14ac:dyDescent="0.3">
      <c r="A9" s="8">
        <f>'Data Siswa'!A7</f>
        <v>6</v>
      </c>
      <c r="B9" s="99" t="str">
        <f>'Data Siswa'!B7</f>
        <v>BALQIS INSANI SAFITRI</v>
      </c>
      <c r="C9" s="8" t="str">
        <f>'Data Siswa'!C7</f>
        <v>781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70">
        <f t="shared" si="0"/>
        <v>0</v>
      </c>
      <c r="U9" s="71" t="e">
        <f t="shared" si="1"/>
        <v>#DIV/0!</v>
      </c>
      <c r="V9" s="72"/>
      <c r="W9" s="70">
        <f>SUM('Nilai Tahriri'!AK7,'Nilai Syafahi'!T9)</f>
        <v>0</v>
      </c>
      <c r="X9" s="70" t="e">
        <f>AVERAGE(D9:S9,'Nilai Tahriri'!D7:AJ7)</f>
        <v>#DIV/0!</v>
      </c>
      <c r="Y9" s="73">
        <f t="array" aca="1" ref="Y9" ca="1">SUM(IF(W9&lt;OFFSET($W$4,0,0,COUNT(W:W),1),1/COUNTIF(OFFSET($W$4,0,0,COUNT(W:W),1),OFFSET($W$4,0,0,COUNT(W:W),1))))+1</f>
        <v>1</v>
      </c>
      <c r="Z9" s="58" t="e">
        <f t="shared" si="2"/>
        <v>#DIV/0!</v>
      </c>
    </row>
    <row r="10" spans="1:26" ht="15.6" x14ac:dyDescent="0.3">
      <c r="A10" s="8">
        <f>'Data Siswa'!A8</f>
        <v>7</v>
      </c>
      <c r="B10" s="99" t="str">
        <f>'Data Siswa'!B8</f>
        <v>DESTYANA VIDIAWAN</v>
      </c>
      <c r="C10" s="8" t="str">
        <f>'Data Siswa'!C8</f>
        <v>782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70">
        <f t="shared" si="0"/>
        <v>0</v>
      </c>
      <c r="U10" s="71" t="e">
        <f t="shared" si="1"/>
        <v>#DIV/0!</v>
      </c>
      <c r="V10" s="72"/>
      <c r="W10" s="70">
        <f>SUM('Nilai Tahriri'!AK8,'Nilai Syafahi'!T10)</f>
        <v>0</v>
      </c>
      <c r="X10" s="70" t="e">
        <f>AVERAGE(D10:S10,'Nilai Tahriri'!D8:AJ8)</f>
        <v>#DIV/0!</v>
      </c>
      <c r="Y10" s="73">
        <f t="array" aca="1" ref="Y10" ca="1">SUM(IF(W10&lt;OFFSET($W$4,0,0,COUNT(W:W),1),1/COUNTIF(OFFSET($W$4,0,0,COUNT(W:W),1),OFFSET($W$4,0,0,COUNT(W:W),1))))+1</f>
        <v>1</v>
      </c>
      <c r="Z10" s="58" t="e">
        <f t="shared" si="2"/>
        <v>#DIV/0!</v>
      </c>
    </row>
    <row r="11" spans="1:26" ht="15.6" x14ac:dyDescent="0.3">
      <c r="A11" s="8">
        <f>'Data Siswa'!A9</f>
        <v>8</v>
      </c>
      <c r="B11" s="99" t="str">
        <f>'Data Siswa'!B9</f>
        <v>DWI NURAINI</v>
      </c>
      <c r="C11" s="8" t="str">
        <f>'Data Siswa'!C9</f>
        <v>783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70">
        <f t="shared" si="0"/>
        <v>0</v>
      </c>
      <c r="U11" s="71" t="e">
        <f t="shared" si="1"/>
        <v>#DIV/0!</v>
      </c>
      <c r="V11" s="72"/>
      <c r="W11" s="70">
        <f>SUM('Nilai Tahriri'!AK9,'Nilai Syafahi'!T11)</f>
        <v>0</v>
      </c>
      <c r="X11" s="70" t="e">
        <f>AVERAGE(D11:S11,'Nilai Tahriri'!D9:AJ9)</f>
        <v>#DIV/0!</v>
      </c>
      <c r="Y11" s="73">
        <f t="array" aca="1" ref="Y11" ca="1">SUM(IF(W11&lt;OFFSET($W$4,0,0,COUNT(W:W),1),1/COUNTIF(OFFSET($W$4,0,0,COUNT(W:W),1),OFFSET($W$4,0,0,COUNT(W:W),1))))+1</f>
        <v>1</v>
      </c>
      <c r="Z11" s="58" t="e">
        <f t="shared" si="2"/>
        <v>#DIV/0!</v>
      </c>
    </row>
    <row r="12" spans="1:26" ht="15.6" x14ac:dyDescent="0.3">
      <c r="A12" s="8">
        <f>'Data Siswa'!A10</f>
        <v>9</v>
      </c>
      <c r="B12" s="99" t="str">
        <f>'Data Siswa'!B10</f>
        <v>FADZILA ULYA NAYIRA</v>
      </c>
      <c r="C12" s="8" t="str">
        <f>'Data Siswa'!C10</f>
        <v>784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70">
        <f t="shared" si="0"/>
        <v>0</v>
      </c>
      <c r="U12" s="71" t="e">
        <f t="shared" si="1"/>
        <v>#DIV/0!</v>
      </c>
      <c r="V12" s="72"/>
      <c r="W12" s="70">
        <f>SUM('Nilai Tahriri'!AK10,'Nilai Syafahi'!T12)</f>
        <v>0</v>
      </c>
      <c r="X12" s="70" t="e">
        <f>AVERAGE(D12:S12,'Nilai Tahriri'!D10:AJ10)</f>
        <v>#DIV/0!</v>
      </c>
      <c r="Y12" s="73">
        <f t="array" aca="1" ref="Y12" ca="1">SUM(IF(W12&lt;OFFSET($W$4,0,0,COUNT(W:W),1),1/COUNTIF(OFFSET($W$4,0,0,COUNT(W:W),1),OFFSET($W$4,0,0,COUNT(W:W),1))))+1</f>
        <v>1</v>
      </c>
      <c r="Z12" s="58" t="e">
        <f t="shared" si="2"/>
        <v>#DIV/0!</v>
      </c>
    </row>
    <row r="13" spans="1:26" ht="15.6" x14ac:dyDescent="0.3">
      <c r="A13" s="8">
        <f>'Data Siswa'!A11</f>
        <v>10</v>
      </c>
      <c r="B13" s="99" t="str">
        <f>'Data Siswa'!B11</f>
        <v>FIORENZA FAUZIYYAH</v>
      </c>
      <c r="C13" s="8" t="str">
        <f>'Data Siswa'!C11</f>
        <v>785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70">
        <f t="shared" si="0"/>
        <v>0</v>
      </c>
      <c r="U13" s="71" t="e">
        <f t="shared" si="1"/>
        <v>#DIV/0!</v>
      </c>
      <c r="V13" s="72"/>
      <c r="W13" s="70">
        <f>SUM('Nilai Tahriri'!AK11,'Nilai Syafahi'!T13)</f>
        <v>0</v>
      </c>
      <c r="X13" s="70" t="e">
        <f>AVERAGE(D13:S13,'Nilai Tahriri'!D11:AJ11)</f>
        <v>#DIV/0!</v>
      </c>
      <c r="Y13" s="73">
        <f t="array" aca="1" ref="Y13" ca="1">SUM(IF(W13&lt;OFFSET($W$4,0,0,COUNT(W:W),1),1/COUNTIF(OFFSET($W$4,0,0,COUNT(W:W),1),OFFSET($W$4,0,0,COUNT(W:W),1))))+1</f>
        <v>1</v>
      </c>
      <c r="Z13" s="58" t="e">
        <f t="shared" si="2"/>
        <v>#DIV/0!</v>
      </c>
    </row>
    <row r="14" spans="1:26" ht="15.6" x14ac:dyDescent="0.3">
      <c r="A14" s="8">
        <f>'Data Siswa'!A12</f>
        <v>11</v>
      </c>
      <c r="B14" s="99" t="str">
        <f>'Data Siswa'!B12</f>
        <v>HEPITA TIARA ANISA</v>
      </c>
      <c r="C14" s="8" t="str">
        <f>'Data Siswa'!C12</f>
        <v>786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70">
        <f t="shared" si="0"/>
        <v>0</v>
      </c>
      <c r="U14" s="71" t="e">
        <f t="shared" si="1"/>
        <v>#DIV/0!</v>
      </c>
      <c r="V14" s="72"/>
      <c r="W14" s="70">
        <f>SUM('Nilai Tahriri'!AK12,'Nilai Syafahi'!T14)</f>
        <v>0</v>
      </c>
      <c r="X14" s="70" t="e">
        <f>AVERAGE(D14:S14,'Nilai Tahriri'!D12:AJ12)</f>
        <v>#DIV/0!</v>
      </c>
      <c r="Y14" s="73">
        <f t="array" aca="1" ref="Y14" ca="1">SUM(IF(W14&lt;OFFSET($W$4,0,0,COUNT(W:W),1),1/COUNTIF(OFFSET($W$4,0,0,COUNT(W:W),1),OFFSET($W$4,0,0,COUNT(W:W),1))))+1</f>
        <v>1</v>
      </c>
      <c r="Z14" s="58" t="e">
        <f t="shared" si="2"/>
        <v>#DIV/0!</v>
      </c>
    </row>
    <row r="15" spans="1:26" ht="15.6" x14ac:dyDescent="0.3">
      <c r="A15" s="8">
        <f>'Data Siswa'!A13</f>
        <v>12</v>
      </c>
      <c r="B15" s="99" t="str">
        <f>'Data Siswa'!B13</f>
        <v>HERLINA PUTRI</v>
      </c>
      <c r="C15" s="8" t="str">
        <f>'Data Siswa'!C13</f>
        <v>787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70">
        <f t="shared" si="0"/>
        <v>0</v>
      </c>
      <c r="U15" s="71" t="e">
        <f t="shared" si="1"/>
        <v>#DIV/0!</v>
      </c>
      <c r="V15" s="72"/>
      <c r="W15" s="70">
        <f>SUM('Nilai Tahriri'!AK13,'Nilai Syafahi'!T15)</f>
        <v>0</v>
      </c>
      <c r="X15" s="70" t="e">
        <f>AVERAGE(D15:S15,'Nilai Tahriri'!D13:AJ13)</f>
        <v>#DIV/0!</v>
      </c>
      <c r="Y15" s="73">
        <f t="array" aca="1" ref="Y15" ca="1">SUM(IF(W15&lt;OFFSET($W$4,0,0,COUNT(W:W),1),1/COUNTIF(OFFSET($W$4,0,0,COUNT(W:W),1),OFFSET($W$4,0,0,COUNT(W:W),1))))+1</f>
        <v>1</v>
      </c>
      <c r="Z15" s="58" t="e">
        <f t="shared" si="2"/>
        <v>#DIV/0!</v>
      </c>
    </row>
    <row r="16" spans="1:26" ht="15.6" x14ac:dyDescent="0.3">
      <c r="A16" s="8">
        <f>'Data Siswa'!A14</f>
        <v>13</v>
      </c>
      <c r="B16" s="99" t="str">
        <f>'Data Siswa'!B14</f>
        <v>IHDINA NATASYA AULIA</v>
      </c>
      <c r="C16" s="8" t="str">
        <f>'Data Siswa'!C14</f>
        <v>788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70">
        <f t="shared" si="0"/>
        <v>0</v>
      </c>
      <c r="U16" s="71" t="e">
        <f t="shared" si="1"/>
        <v>#DIV/0!</v>
      </c>
      <c r="V16" s="72"/>
      <c r="W16" s="70">
        <f>SUM('Nilai Tahriri'!AK14,'Nilai Syafahi'!T16)</f>
        <v>0</v>
      </c>
      <c r="X16" s="70" t="e">
        <f>AVERAGE(D16:S16,'Nilai Tahriri'!D14:AJ14)</f>
        <v>#DIV/0!</v>
      </c>
      <c r="Y16" s="73">
        <f t="array" aca="1" ref="Y16" ca="1">SUM(IF(W16&lt;OFFSET($W$4,0,0,COUNT(W:W),1),1/COUNTIF(OFFSET($W$4,0,0,COUNT(W:W),1),OFFSET($W$4,0,0,COUNT(W:W),1))))+1</f>
        <v>1</v>
      </c>
      <c r="Z16" s="58" t="e">
        <f t="shared" si="2"/>
        <v>#DIV/0!</v>
      </c>
    </row>
    <row r="17" spans="1:26" ht="15.6" x14ac:dyDescent="0.3">
      <c r="A17" s="8">
        <f>'Data Siswa'!A15</f>
        <v>14</v>
      </c>
      <c r="B17" s="99" t="str">
        <f>'Data Siswa'!B15</f>
        <v>IMANIAR ABIRIAH MAGFIROH</v>
      </c>
      <c r="C17" s="8" t="str">
        <f>'Data Siswa'!C15</f>
        <v>789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70">
        <f t="shared" si="0"/>
        <v>0</v>
      </c>
      <c r="U17" s="71" t="e">
        <f t="shared" si="1"/>
        <v>#DIV/0!</v>
      </c>
      <c r="V17" s="72"/>
      <c r="W17" s="70">
        <f>SUM('Nilai Tahriri'!AK15,'Nilai Syafahi'!T17)</f>
        <v>0</v>
      </c>
      <c r="X17" s="70" t="e">
        <f>AVERAGE(D17:S17,'Nilai Tahriri'!D15:AJ15)</f>
        <v>#DIV/0!</v>
      </c>
      <c r="Y17" s="73">
        <f t="array" aca="1" ref="Y17" ca="1">SUM(IF(W17&lt;OFFSET($W$4,0,0,COUNT(W:W),1),1/COUNTIF(OFFSET($W$4,0,0,COUNT(W:W),1),OFFSET($W$4,0,0,COUNT(W:W),1))))+1</f>
        <v>1</v>
      </c>
      <c r="Z17" s="58" t="e">
        <f t="shared" si="2"/>
        <v>#DIV/0!</v>
      </c>
    </row>
    <row r="18" spans="1:26" ht="15.6" x14ac:dyDescent="0.3">
      <c r="A18" s="8">
        <f>'Data Siswa'!A16</f>
        <v>15</v>
      </c>
      <c r="B18" s="99" t="str">
        <f>'Data Siswa'!B16</f>
        <v>MELANI PUTRI</v>
      </c>
      <c r="C18" s="8" t="str">
        <f>'Data Siswa'!C16</f>
        <v>790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70">
        <f t="shared" si="0"/>
        <v>0</v>
      </c>
      <c r="U18" s="71" t="e">
        <f t="shared" si="1"/>
        <v>#DIV/0!</v>
      </c>
      <c r="V18" s="72"/>
      <c r="W18" s="70">
        <f>SUM('Nilai Tahriri'!AK16,'Nilai Syafahi'!T18)</f>
        <v>0</v>
      </c>
      <c r="X18" s="70" t="e">
        <f>AVERAGE(D18:S18,'Nilai Tahriri'!D16:AJ16)</f>
        <v>#DIV/0!</v>
      </c>
      <c r="Y18" s="73">
        <f t="array" aca="1" ref="Y18" ca="1">SUM(IF(W18&lt;OFFSET($W$4,0,0,COUNT(W:W),1),1/COUNTIF(OFFSET($W$4,0,0,COUNT(W:W),1),OFFSET($W$4,0,0,COUNT(W:W),1))))+1</f>
        <v>1</v>
      </c>
      <c r="Z18" s="58" t="e">
        <f t="shared" si="2"/>
        <v>#DIV/0!</v>
      </c>
    </row>
    <row r="19" spans="1:26" ht="15.6" x14ac:dyDescent="0.3">
      <c r="A19" s="8">
        <f>'Data Siswa'!A17</f>
        <v>16</v>
      </c>
      <c r="B19" s="99" t="str">
        <f>'Data Siswa'!B17</f>
        <v>NADHIRA ATHFA ALZAHRA</v>
      </c>
      <c r="C19" s="8" t="str">
        <f>'Data Siswa'!C17</f>
        <v>791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70">
        <f t="shared" si="0"/>
        <v>0</v>
      </c>
      <c r="U19" s="71" t="e">
        <f t="shared" si="1"/>
        <v>#DIV/0!</v>
      </c>
      <c r="V19" s="72"/>
      <c r="W19" s="70">
        <f>SUM('Nilai Tahriri'!AK17,'Nilai Syafahi'!T19)</f>
        <v>0</v>
      </c>
      <c r="X19" s="70" t="e">
        <f>AVERAGE(D19:S19,'Nilai Tahriri'!D17:AJ17)</f>
        <v>#DIV/0!</v>
      </c>
      <c r="Y19" s="73">
        <f t="array" aca="1" ref="Y19" ca="1">SUM(IF(W19&lt;OFFSET($W$4,0,0,COUNT(W:W),1),1/COUNTIF(OFFSET($W$4,0,0,COUNT(W:W),1),OFFSET($W$4,0,0,COUNT(W:W),1))))+1</f>
        <v>1</v>
      </c>
      <c r="Z19" s="58" t="e">
        <f t="shared" si="2"/>
        <v>#DIV/0!</v>
      </c>
    </row>
    <row r="20" spans="1:26" ht="15.6" x14ac:dyDescent="0.3">
      <c r="A20" s="8">
        <f>'Data Siswa'!A18</f>
        <v>17</v>
      </c>
      <c r="B20" s="99" t="str">
        <f>'Data Siswa'!B18</f>
        <v>NOVFA AMELIA PUTRI</v>
      </c>
      <c r="C20" s="8" t="str">
        <f>'Data Siswa'!C18</f>
        <v>792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70">
        <f t="shared" si="0"/>
        <v>0</v>
      </c>
      <c r="U20" s="71" t="e">
        <f t="shared" si="1"/>
        <v>#DIV/0!</v>
      </c>
      <c r="V20" s="72"/>
      <c r="W20" s="70">
        <f>SUM('Nilai Tahriri'!AK18,'Nilai Syafahi'!T20)</f>
        <v>0</v>
      </c>
      <c r="X20" s="70" t="e">
        <f>AVERAGE(D20:S20,'Nilai Tahriri'!D18:AJ18)</f>
        <v>#DIV/0!</v>
      </c>
      <c r="Y20" s="73">
        <f t="array" aca="1" ref="Y20" ca="1">SUM(IF(W20&lt;OFFSET($W$4,0,0,COUNT(W:W),1),1/COUNTIF(OFFSET($W$4,0,0,COUNT(W:W),1),OFFSET($W$4,0,0,COUNT(W:W),1))))+1</f>
        <v>1</v>
      </c>
      <c r="Z20" s="58" t="e">
        <f t="shared" si="2"/>
        <v>#DIV/0!</v>
      </c>
    </row>
    <row r="21" spans="1:26" ht="15.6" x14ac:dyDescent="0.3">
      <c r="A21" s="8">
        <f>'Data Siswa'!A19</f>
        <v>18</v>
      </c>
      <c r="B21" s="99" t="str">
        <f>'Data Siswa'!B19</f>
        <v>NUR PITA RAHMAWATI</v>
      </c>
      <c r="C21" s="8" t="str">
        <f>'Data Siswa'!C19</f>
        <v>793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70">
        <f t="shared" si="0"/>
        <v>0</v>
      </c>
      <c r="U21" s="71" t="e">
        <f t="shared" si="1"/>
        <v>#DIV/0!</v>
      </c>
      <c r="V21" s="72"/>
      <c r="W21" s="70">
        <f>SUM('Nilai Tahriri'!AK19,'Nilai Syafahi'!T21)</f>
        <v>0</v>
      </c>
      <c r="X21" s="70" t="e">
        <f>AVERAGE(D21:S21,'Nilai Tahriri'!D19:AJ19)</f>
        <v>#DIV/0!</v>
      </c>
      <c r="Y21" s="73">
        <f t="array" aca="1" ref="Y21" ca="1">SUM(IF(W21&lt;OFFSET($W$4,0,0,COUNT(W:W),1),1/COUNTIF(OFFSET($W$4,0,0,COUNT(W:W),1),OFFSET($W$4,0,0,COUNT(W:W),1))))+1</f>
        <v>1</v>
      </c>
      <c r="Z21" s="58" t="e">
        <f t="shared" si="2"/>
        <v>#DIV/0!</v>
      </c>
    </row>
    <row r="22" spans="1:26" ht="15.6" x14ac:dyDescent="0.3">
      <c r="A22" s="8">
        <f>'Data Siswa'!A20</f>
        <v>19</v>
      </c>
      <c r="B22" s="99" t="str">
        <f>'Data Siswa'!B20</f>
        <v>QUEEN RAMANDHA ROCKAFELLA DEJASIN</v>
      </c>
      <c r="C22" s="8" t="str">
        <f>'Data Siswa'!C20</f>
        <v>794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70">
        <f t="shared" si="0"/>
        <v>0</v>
      </c>
      <c r="U22" s="71" t="e">
        <f t="shared" si="1"/>
        <v>#DIV/0!</v>
      </c>
      <c r="V22" s="72"/>
      <c r="W22" s="70">
        <f>SUM('Nilai Tahriri'!AK20,'Nilai Syafahi'!T22)</f>
        <v>0</v>
      </c>
      <c r="X22" s="70" t="e">
        <f>AVERAGE(D22:S22,'Nilai Tahriri'!D20:AJ20)</f>
        <v>#DIV/0!</v>
      </c>
      <c r="Y22" s="73">
        <f t="array" aca="1" ref="Y22" ca="1">SUM(IF(W22&lt;OFFSET($W$4,0,0,COUNT(W:W),1),1/COUNTIF(OFFSET($W$4,0,0,COUNT(W:W),1),OFFSET($W$4,0,0,COUNT(W:W),1))))+1</f>
        <v>1</v>
      </c>
      <c r="Z22" s="58" t="e">
        <f t="shared" si="2"/>
        <v>#DIV/0!</v>
      </c>
    </row>
    <row r="23" spans="1:26" ht="15.6" x14ac:dyDescent="0.3">
      <c r="A23" s="8">
        <f>'Data Siswa'!A21</f>
        <v>20</v>
      </c>
      <c r="B23" s="99" t="str">
        <f>'Data Siswa'!B21</f>
        <v>RAIHANI AFIFAH</v>
      </c>
      <c r="C23" s="8" t="str">
        <f>'Data Siswa'!C21</f>
        <v>795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70">
        <f t="shared" si="0"/>
        <v>0</v>
      </c>
      <c r="U23" s="71" t="e">
        <f t="shared" si="1"/>
        <v>#DIV/0!</v>
      </c>
      <c r="V23" s="72"/>
      <c r="W23" s="70">
        <f>SUM('Nilai Tahriri'!AK21,'Nilai Syafahi'!T23)</f>
        <v>0</v>
      </c>
      <c r="X23" s="70" t="e">
        <f>AVERAGE(D23:S23,'Nilai Tahriri'!D21:AJ21)</f>
        <v>#DIV/0!</v>
      </c>
      <c r="Y23" s="73">
        <f t="array" aca="1" ref="Y23" ca="1">SUM(IF(W23&lt;OFFSET($W$4,0,0,COUNT(W:W),1),1/COUNTIF(OFFSET($W$4,0,0,COUNT(W:W),1),OFFSET($W$4,0,0,COUNT(W:W),1))))+1</f>
        <v>1</v>
      </c>
      <c r="Z23" s="58" t="e">
        <f t="shared" si="2"/>
        <v>#DIV/0!</v>
      </c>
    </row>
    <row r="24" spans="1:26" ht="15.6" x14ac:dyDescent="0.3">
      <c r="A24" s="8">
        <f>'Data Siswa'!A22</f>
        <v>21</v>
      </c>
      <c r="B24" s="99" t="str">
        <f>'Data Siswa'!B22</f>
        <v>RAISSA FATTEH KHOLIFAH</v>
      </c>
      <c r="C24" s="8" t="str">
        <f>'Data Siswa'!C22</f>
        <v>796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70">
        <f t="shared" si="0"/>
        <v>0</v>
      </c>
      <c r="U24" s="71" t="e">
        <f t="shared" si="1"/>
        <v>#DIV/0!</v>
      </c>
      <c r="V24" s="72"/>
      <c r="W24" s="70">
        <f>SUM('Nilai Tahriri'!AK22,'Nilai Syafahi'!T24)</f>
        <v>0</v>
      </c>
      <c r="X24" s="70" t="e">
        <f>AVERAGE(D24:S24,'Nilai Tahriri'!D22:AJ22)</f>
        <v>#DIV/0!</v>
      </c>
      <c r="Y24" s="73">
        <f t="array" aca="1" ref="Y24" ca="1">SUM(IF(W24&lt;OFFSET($W$4,0,0,COUNT(W:W),1),1/COUNTIF(OFFSET($W$4,0,0,COUNT(W:W),1),OFFSET($W$4,0,0,COUNT(W:W),1))))+1</f>
        <v>1</v>
      </c>
      <c r="Z24" s="58" t="e">
        <f t="shared" si="2"/>
        <v>#DIV/0!</v>
      </c>
    </row>
    <row r="25" spans="1:26" ht="15.6" x14ac:dyDescent="0.3">
      <c r="A25" s="8">
        <f>'Data Siswa'!A23</f>
        <v>22</v>
      </c>
      <c r="B25" s="99" t="str">
        <f>'Data Siswa'!B23</f>
        <v>SYIFA AULIA</v>
      </c>
      <c r="C25" s="8" t="str">
        <f>'Data Siswa'!C23</f>
        <v>797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70">
        <f t="shared" si="0"/>
        <v>0</v>
      </c>
      <c r="U25" s="71" t="e">
        <f t="shared" si="1"/>
        <v>#DIV/0!</v>
      </c>
      <c r="V25" s="72"/>
      <c r="W25" s="70">
        <f>SUM('Nilai Tahriri'!AK23,'Nilai Syafahi'!T25)</f>
        <v>0</v>
      </c>
      <c r="X25" s="70" t="e">
        <f>AVERAGE(D25:S25,'Nilai Tahriri'!D23:AJ23)</f>
        <v>#DIV/0!</v>
      </c>
      <c r="Y25" s="73">
        <f t="array" aca="1" ref="Y25" ca="1">SUM(IF(W25&lt;OFFSET($W$4,0,0,COUNT(W:W),1),1/COUNTIF(OFFSET($W$4,0,0,COUNT(W:W),1),OFFSET($W$4,0,0,COUNT(W:W),1))))+1</f>
        <v>1</v>
      </c>
      <c r="Z25" s="58" t="e">
        <f t="shared" si="2"/>
        <v>#DIV/0!</v>
      </c>
    </row>
    <row r="26" spans="1:26" ht="15.6" x14ac:dyDescent="0.3">
      <c r="A26" s="8">
        <f>'Data Siswa'!A24</f>
        <v>23</v>
      </c>
      <c r="B26" s="99" t="str">
        <f>'Data Siswa'!B24</f>
        <v>TIARA SHINTA LOVENE SHEA</v>
      </c>
      <c r="C26" s="8" t="str">
        <f>'Data Siswa'!C24</f>
        <v>798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70">
        <f t="shared" si="0"/>
        <v>0</v>
      </c>
      <c r="U26" s="71" t="e">
        <f t="shared" si="1"/>
        <v>#DIV/0!</v>
      </c>
      <c r="V26" s="72"/>
      <c r="W26" s="70">
        <f>SUM('Nilai Tahriri'!AK24,'Nilai Syafahi'!T26)</f>
        <v>0</v>
      </c>
      <c r="X26" s="70" t="e">
        <f>AVERAGE(D26:S26,'Nilai Tahriri'!D24:AJ24)</f>
        <v>#DIV/0!</v>
      </c>
      <c r="Y26" s="73">
        <f t="array" aca="1" ref="Y26" ca="1">SUM(IF(W26&lt;OFFSET($W$4,0,0,COUNT(W:W),1),1/COUNTIF(OFFSET($W$4,0,0,COUNT(W:W),1),OFFSET($W$4,0,0,COUNT(W:W),1))))+1</f>
        <v>1</v>
      </c>
      <c r="Z26" s="58" t="e">
        <f t="shared" si="2"/>
        <v>#DIV/0!</v>
      </c>
    </row>
    <row r="27" spans="1:26" ht="15.6" x14ac:dyDescent="0.3">
      <c r="A27" s="8">
        <f>'Data Siswa'!A25</f>
        <v>24</v>
      </c>
      <c r="B27" s="99">
        <f>'Data Siswa'!B25</f>
        <v>0</v>
      </c>
      <c r="C27" s="8">
        <f>'Data Siswa'!C25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70">
        <f t="shared" si="0"/>
        <v>0</v>
      </c>
      <c r="U27" s="71" t="e">
        <f t="shared" si="1"/>
        <v>#DIV/0!</v>
      </c>
      <c r="V27" s="72"/>
      <c r="W27" s="70">
        <f>SUM('Nilai Tahriri'!AK25,'Nilai Syafahi'!T27)</f>
        <v>0</v>
      </c>
      <c r="X27" s="70" t="e">
        <f>AVERAGE(D27:S27,'Nilai Tahriri'!D25:AJ25)</f>
        <v>#DIV/0!</v>
      </c>
      <c r="Y27" s="73">
        <f t="array" aca="1" ref="Y27" ca="1">SUM(IF(W27&lt;OFFSET($W$4,0,0,COUNT(W:W),1),1/COUNTIF(OFFSET($W$4,0,0,COUNT(W:W),1),OFFSET($W$4,0,0,COUNT(W:W),1))))+1</f>
        <v>1</v>
      </c>
      <c r="Z27" s="58" t="e">
        <f t="shared" si="2"/>
        <v>#DIV/0!</v>
      </c>
    </row>
    <row r="28" spans="1:26" ht="15.6" x14ac:dyDescent="0.3">
      <c r="A28" s="8">
        <f>'Data Siswa'!A26</f>
        <v>25</v>
      </c>
      <c r="B28" s="99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0">
        <f t="shared" si="0"/>
        <v>0</v>
      </c>
      <c r="U28" s="71" t="e">
        <f t="shared" si="1"/>
        <v>#DIV/0!</v>
      </c>
      <c r="V28" s="72"/>
      <c r="W28" s="70">
        <f>SUM('Nilai Tahriri'!AK26,'Nilai Syafahi'!T28)</f>
        <v>0</v>
      </c>
      <c r="X28" s="70" t="e">
        <f>AVERAGE(D28:S28,'Nilai Tahriri'!D26:AJ26)</f>
        <v>#DIV/0!</v>
      </c>
      <c r="Y28" s="73">
        <f t="array" aca="1" ref="Y28" ca="1">SUM(IF(W28&lt;OFFSET($W$4,0,0,COUNT(W:W),1),1/COUNTIF(OFFSET($W$4,0,0,COUNT(W:W),1),OFFSET($W$4,0,0,COUNT(W:W),1))))+1</f>
        <v>1</v>
      </c>
      <c r="Z28" s="58" t="e">
        <f t="shared" si="2"/>
        <v>#DIV/0!</v>
      </c>
    </row>
    <row r="29" spans="1:26" ht="15.6" x14ac:dyDescent="0.3">
      <c r="A29" s="8">
        <f>'Data Siswa'!A27</f>
        <v>26</v>
      </c>
      <c r="B29" s="99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0">
        <f t="shared" si="0"/>
        <v>0</v>
      </c>
      <c r="U29" s="71" t="e">
        <f t="shared" si="1"/>
        <v>#DIV/0!</v>
      </c>
      <c r="V29" s="72"/>
      <c r="W29" s="70">
        <f>SUM('Nilai Tahriri'!AK27,'Nilai Syafahi'!T29)</f>
        <v>0</v>
      </c>
      <c r="X29" s="70" t="e">
        <f>AVERAGE(D29:S29,'Nilai Tahriri'!D27:AJ27)</f>
        <v>#DIV/0!</v>
      </c>
      <c r="Y29" s="73">
        <f t="array" aca="1" ref="Y29" ca="1">SUM(IF(W29&lt;OFFSET($W$4,0,0,COUNT(W:W),1),1/COUNTIF(OFFSET($W$4,0,0,COUNT(W:W),1),OFFSET($W$4,0,0,COUNT(W:W),1))))+1</f>
        <v>1</v>
      </c>
      <c r="Z29" s="58" t="e">
        <f t="shared" si="2"/>
        <v>#DIV/0!</v>
      </c>
    </row>
    <row r="30" spans="1:26" ht="15.6" x14ac:dyDescent="0.3">
      <c r="A30" s="8">
        <f>'Data Siswa'!A28</f>
        <v>27</v>
      </c>
      <c r="B30" s="99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0">
        <f t="shared" si="0"/>
        <v>0</v>
      </c>
      <c r="U30" s="71" t="e">
        <f t="shared" si="1"/>
        <v>#DIV/0!</v>
      </c>
      <c r="V30" s="72"/>
      <c r="W30" s="70">
        <f>SUM('Nilai Tahriri'!AK28,'Nilai Syafahi'!T30)</f>
        <v>0</v>
      </c>
      <c r="X30" s="70" t="e">
        <f>AVERAGE(D30:S30,'Nilai Tahriri'!D28:AJ28)</f>
        <v>#DIV/0!</v>
      </c>
      <c r="Y30" s="73">
        <f t="array" aca="1" ref="Y30" ca="1">SUM(IF(W30&lt;OFFSET($W$4,0,0,COUNT(W:W),1),1/COUNTIF(OFFSET($W$4,0,0,COUNT(W:W),1),OFFSET($W$4,0,0,COUNT(W:W),1))))+1</f>
        <v>1</v>
      </c>
      <c r="Z30" s="58" t="e">
        <f t="shared" si="2"/>
        <v>#DIV/0!</v>
      </c>
    </row>
    <row r="31" spans="1:26" ht="15.6" x14ac:dyDescent="0.3">
      <c r="A31" s="8">
        <f>'Data Siswa'!A29</f>
        <v>28</v>
      </c>
      <c r="B31" s="99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0">
        <f t="shared" si="0"/>
        <v>0</v>
      </c>
      <c r="U31" s="71" t="e">
        <f t="shared" si="1"/>
        <v>#DIV/0!</v>
      </c>
      <c r="V31" s="72"/>
      <c r="W31" s="70">
        <f>SUM('Nilai Tahriri'!AK29,'Nilai Syafahi'!T31)</f>
        <v>0</v>
      </c>
      <c r="X31" s="70" t="e">
        <f>AVERAGE(D31:S31,'Nilai Tahriri'!D29:AJ29)</f>
        <v>#DIV/0!</v>
      </c>
      <c r="Y31" s="73">
        <f t="array" aca="1" ref="Y31" ca="1">SUM(IF(W31&lt;OFFSET($W$4,0,0,COUNT(W:W),1),1/COUNTIF(OFFSET($W$4,0,0,COUNT(W:W),1),OFFSET($W$4,0,0,COUNT(W:W),1))))+1</f>
        <v>1</v>
      </c>
      <c r="Z31" s="58" t="e">
        <f t="shared" si="2"/>
        <v>#DIV/0!</v>
      </c>
    </row>
    <row r="32" spans="1:26" ht="15.6" x14ac:dyDescent="0.3">
      <c r="A32" s="8">
        <f>'Data Siswa'!A30</f>
        <v>29</v>
      </c>
      <c r="B32" s="99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0">
        <f t="shared" si="0"/>
        <v>0</v>
      </c>
      <c r="U32" s="71" t="e">
        <f t="shared" si="1"/>
        <v>#DIV/0!</v>
      </c>
      <c r="V32" s="72"/>
      <c r="W32" s="70">
        <f>SUM('Nilai Tahriri'!AK30,'Nilai Syafahi'!T32)</f>
        <v>0</v>
      </c>
      <c r="X32" s="70" t="e">
        <f>AVERAGE(D32:S32,'Nilai Tahriri'!D30:AJ30)</f>
        <v>#DIV/0!</v>
      </c>
      <c r="Y32" s="73">
        <f t="array" aca="1" ref="Y32" ca="1">SUM(IF(W32&lt;OFFSET($W$4,0,0,COUNT(W:W),1),1/COUNTIF(OFFSET($W$4,0,0,COUNT(W:W),1),OFFSET($W$4,0,0,COUNT(W:W),1))))+1</f>
        <v>1</v>
      </c>
      <c r="Z32" s="58" t="e">
        <f t="shared" si="2"/>
        <v>#DIV/0!</v>
      </c>
    </row>
    <row r="33" spans="1:26" ht="15.6" x14ac:dyDescent="0.3">
      <c r="A33" s="8">
        <f>'Data Siswa'!A31</f>
        <v>30</v>
      </c>
      <c r="B33" s="99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0">
        <f t="shared" si="0"/>
        <v>0</v>
      </c>
      <c r="U33" s="71" t="e">
        <f t="shared" si="1"/>
        <v>#DIV/0!</v>
      </c>
      <c r="V33" s="72"/>
      <c r="W33" s="70">
        <f>SUM('Nilai Tahriri'!AK31,'Nilai Syafahi'!T33)</f>
        <v>0</v>
      </c>
      <c r="X33" s="70" t="e">
        <f>AVERAGE(D33:S33,'Nilai Tahriri'!D31:AJ31)</f>
        <v>#DIV/0!</v>
      </c>
      <c r="Y33" s="73">
        <f t="array" aca="1" ref="Y33" ca="1">SUM(IF(W33&lt;OFFSET($W$4,0,0,COUNT(W:W),1),1/COUNTIF(OFFSET($W$4,0,0,COUNT(W:W),1),OFFSET($W$4,0,0,COUNT(W:W),1))))+1</f>
        <v>1</v>
      </c>
      <c r="Z33" s="58" t="e">
        <f t="shared" si="2"/>
        <v>#DIV/0!</v>
      </c>
    </row>
    <row r="34" spans="1:26" ht="15.6" x14ac:dyDescent="0.3">
      <c r="A34" s="8">
        <f>'Data Siswa'!A32</f>
        <v>31</v>
      </c>
      <c r="B34" s="99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0">
        <f t="shared" si="0"/>
        <v>0</v>
      </c>
      <c r="U34" s="71" t="e">
        <f t="shared" si="1"/>
        <v>#DIV/0!</v>
      </c>
      <c r="V34" s="72"/>
      <c r="W34" s="70">
        <f>SUM('Nilai Tahriri'!AK32,'Nilai Syafahi'!T34)</f>
        <v>0</v>
      </c>
      <c r="X34" s="70" t="e">
        <f>AVERAGE(D34:S34,'Nilai Tahriri'!D32:AJ32)</f>
        <v>#DIV/0!</v>
      </c>
      <c r="Y34" s="73">
        <f t="array" aca="1" ref="Y34" ca="1">SUM(IF(W34&lt;OFFSET($W$4,0,0,COUNT(W:W),1),1/COUNTIF(OFFSET($W$4,0,0,COUNT(W:W),1),OFFSET($W$4,0,0,COUNT(W:W),1))))+1</f>
        <v>1</v>
      </c>
      <c r="Z34" s="58" t="e">
        <f t="shared" si="2"/>
        <v>#DIV/0!</v>
      </c>
    </row>
    <row r="35" spans="1:26" ht="15.6" x14ac:dyDescent="0.3">
      <c r="A35" s="8">
        <f>'Data Siswa'!A33</f>
        <v>32</v>
      </c>
      <c r="B35" s="99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0">
        <f t="shared" si="0"/>
        <v>0</v>
      </c>
      <c r="U35" s="71" t="e">
        <f t="shared" si="1"/>
        <v>#DIV/0!</v>
      </c>
      <c r="V35" s="72"/>
      <c r="W35" s="70">
        <f>SUM('Nilai Tahriri'!AK33,'Nilai Syafahi'!T35)</f>
        <v>0</v>
      </c>
      <c r="X35" s="70" t="e">
        <f>AVERAGE(D35:S35,'Nilai Tahriri'!D33:AJ33)</f>
        <v>#DIV/0!</v>
      </c>
      <c r="Y35" s="73">
        <f t="array" aca="1" ref="Y35" ca="1">SUM(IF(W35&lt;OFFSET($W$4,0,0,COUNT(W:W),1),1/COUNTIF(OFFSET($W$4,0,0,COUNT(W:W),1),OFFSET($W$4,0,0,COUNT(W:W),1))))+1</f>
        <v>1</v>
      </c>
      <c r="Z35" s="58" t="e">
        <f t="shared" si="2"/>
        <v>#DIV/0!</v>
      </c>
    </row>
    <row r="36" spans="1:26" ht="15.6" x14ac:dyDescent="0.3">
      <c r="A36" s="8">
        <f>'Data Siswa'!A34</f>
        <v>33</v>
      </c>
      <c r="B36" s="99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0">
        <f t="shared" si="0"/>
        <v>0</v>
      </c>
      <c r="U36" s="71" t="e">
        <f t="shared" si="1"/>
        <v>#DIV/0!</v>
      </c>
      <c r="V36" s="72"/>
      <c r="W36" s="70">
        <f>SUM('Nilai Tahriri'!AK34,'Nilai Syafahi'!T36)</f>
        <v>0</v>
      </c>
      <c r="X36" s="70" t="e">
        <f>AVERAGE(D36:S36,'Nilai Tahriri'!D34:AJ34)</f>
        <v>#DIV/0!</v>
      </c>
      <c r="Y36" s="73">
        <f t="array" aca="1" ref="Y36" ca="1">SUM(IF(W36&lt;OFFSET($W$4,0,0,COUNT(W:W),1),1/COUNTIF(OFFSET($W$4,0,0,COUNT(W:W),1),OFFSET($W$4,0,0,COUNT(W:W),1))))+1</f>
        <v>1</v>
      </c>
      <c r="Z36" s="58" t="e">
        <f t="shared" si="2"/>
        <v>#DIV/0!</v>
      </c>
    </row>
    <row r="37" spans="1:26" ht="15.6" x14ac:dyDescent="0.3">
      <c r="A37" s="8">
        <f>'Data Siswa'!A35</f>
        <v>34</v>
      </c>
      <c r="B37" s="99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0">
        <f t="shared" si="0"/>
        <v>0</v>
      </c>
      <c r="U37" s="71" t="e">
        <f t="shared" si="1"/>
        <v>#DIV/0!</v>
      </c>
      <c r="V37" s="72"/>
      <c r="W37" s="70">
        <f>SUM('Nilai Tahriri'!AK35,'Nilai Syafahi'!T37)</f>
        <v>0</v>
      </c>
      <c r="X37" s="70" t="e">
        <f>AVERAGE(D37:S37,'Nilai Tahriri'!D35:AJ35)</f>
        <v>#DIV/0!</v>
      </c>
      <c r="Y37" s="73">
        <f t="array" aca="1" ref="Y37" ca="1">SUM(IF(W37&lt;OFFSET($W$4,0,0,COUNT(W:W),1),1/COUNTIF(OFFSET($W$4,0,0,COUNT(W:W),1),OFFSET($W$4,0,0,COUNT(W:W),1))))+1</f>
        <v>1</v>
      </c>
      <c r="Z37" s="58" t="e">
        <f t="shared" si="2"/>
        <v>#DIV/0!</v>
      </c>
    </row>
    <row r="38" spans="1:26" ht="15.6" x14ac:dyDescent="0.3">
      <c r="A38" s="8">
        <f>'Data Siswa'!A36</f>
        <v>35</v>
      </c>
      <c r="B38" s="99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0">
        <f t="shared" si="0"/>
        <v>0</v>
      </c>
      <c r="U38" s="71" t="e">
        <f t="shared" si="1"/>
        <v>#DIV/0!</v>
      </c>
      <c r="V38" s="72"/>
      <c r="W38" s="70">
        <f>SUM('Nilai Tahriri'!AK36,'Nilai Syafahi'!T38)</f>
        <v>0</v>
      </c>
      <c r="X38" s="70" t="e">
        <f>AVERAGE(D38:S38,'Nilai Tahriri'!D36:AJ36)</f>
        <v>#DIV/0!</v>
      </c>
      <c r="Y38" s="73">
        <f t="array" aca="1" ref="Y38" ca="1">SUM(IF(W38&lt;OFFSET($W$4,0,0,COUNT(W:W),1),1/COUNTIF(OFFSET($W$4,0,0,COUNT(W:W),1),OFFSET($W$4,0,0,COUNT(W:W),1))))+1</f>
        <v>1</v>
      </c>
      <c r="Z38" s="58" t="e">
        <f t="shared" si="2"/>
        <v>#DIV/0!</v>
      </c>
    </row>
    <row r="39" spans="1:26" ht="15.6" x14ac:dyDescent="0.3">
      <c r="A39" s="8">
        <f>'Data Siswa'!A37</f>
        <v>36</v>
      </c>
      <c r="B39" s="99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0">
        <f t="shared" si="0"/>
        <v>0</v>
      </c>
      <c r="U39" s="71" t="e">
        <f t="shared" si="1"/>
        <v>#DIV/0!</v>
      </c>
      <c r="V39" s="72"/>
      <c r="W39" s="70">
        <f>SUM('Nilai Tahriri'!AK37,'Nilai Syafahi'!T39)</f>
        <v>0</v>
      </c>
      <c r="X39" s="70" t="e">
        <f>AVERAGE(D39:S39,'Nilai Tahriri'!D37:AJ37)</f>
        <v>#DIV/0!</v>
      </c>
      <c r="Y39" s="73">
        <f t="array" aca="1" ref="Y39" ca="1">SUM(IF(W39&lt;OFFSET($W$4,0,0,COUNT(W:W),1),1/COUNTIF(OFFSET($W$4,0,0,COUNT(W:W),1),OFFSET($W$4,0,0,COUNT(W:W),1))))+1</f>
        <v>1</v>
      </c>
      <c r="Z39" s="58" t="e">
        <f t="shared" si="2"/>
        <v>#DIV/0!</v>
      </c>
    </row>
    <row r="40" spans="1:26" ht="15.6" x14ac:dyDescent="0.3">
      <c r="A40" s="8">
        <f>'Data Siswa'!A38</f>
        <v>37</v>
      </c>
      <c r="B40" s="99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0">
        <f t="shared" si="0"/>
        <v>0</v>
      </c>
      <c r="U40" s="71" t="e">
        <f t="shared" si="1"/>
        <v>#DIV/0!</v>
      </c>
      <c r="V40" s="72"/>
      <c r="W40" s="70">
        <f>SUM('Nilai Tahriri'!AK38,'Nilai Syafahi'!T40)</f>
        <v>0</v>
      </c>
      <c r="X40" s="70" t="e">
        <f>AVERAGE(D40:S40,'Nilai Tahriri'!D38:AJ38)</f>
        <v>#DIV/0!</v>
      </c>
      <c r="Y40" s="73">
        <f t="array" aca="1" ref="Y40" ca="1">SUM(IF(W40&lt;OFFSET($W$4,0,0,COUNT(W:W),1),1/COUNTIF(OFFSET($W$4,0,0,COUNT(W:W),1),OFFSET($W$4,0,0,COUNT(W:W),1))))+1</f>
        <v>1</v>
      </c>
      <c r="Z40" s="58" t="e">
        <f t="shared" si="2"/>
        <v>#DIV/0!</v>
      </c>
    </row>
    <row r="41" spans="1:26" ht="15.6" x14ac:dyDescent="0.3">
      <c r="A41" s="8">
        <f>'Data Siswa'!A39</f>
        <v>38</v>
      </c>
      <c r="B41" s="99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0">
        <f t="shared" si="0"/>
        <v>0</v>
      </c>
      <c r="U41" s="71" t="e">
        <f t="shared" si="1"/>
        <v>#DIV/0!</v>
      </c>
      <c r="V41" s="72"/>
      <c r="W41" s="70">
        <f>SUM('Nilai Tahriri'!AK39,'Nilai Syafahi'!T41)</f>
        <v>0</v>
      </c>
      <c r="X41" s="70" t="e">
        <f>AVERAGE(D41:S41,'Nilai Tahriri'!D39:AJ39)</f>
        <v>#DIV/0!</v>
      </c>
      <c r="Y41" s="73">
        <f t="array" aca="1" ref="Y41" ca="1">SUM(IF(W41&lt;OFFSET($W$4,0,0,COUNT(W:W),1),1/COUNTIF(OFFSET($W$4,0,0,COUNT(W:W),1),OFFSET($W$4,0,0,COUNT(W:W),1))))+1</f>
        <v>1</v>
      </c>
      <c r="Z41" s="58" t="e">
        <f t="shared" si="2"/>
        <v>#DIV/0!</v>
      </c>
    </row>
    <row r="42" spans="1:26" ht="15.6" x14ac:dyDescent="0.3">
      <c r="A42" s="8">
        <f>'Data Siswa'!A40</f>
        <v>39</v>
      </c>
      <c r="B42" s="99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0">
        <f t="shared" si="0"/>
        <v>0</v>
      </c>
      <c r="U42" s="71" t="e">
        <f t="shared" si="1"/>
        <v>#DIV/0!</v>
      </c>
      <c r="V42" s="72"/>
      <c r="W42" s="70">
        <f>SUM('Nilai Tahriri'!AK40,'Nilai Syafahi'!T42)</f>
        <v>0</v>
      </c>
      <c r="X42" s="70" t="e">
        <f>AVERAGE(D42:S42,'Nilai Tahriri'!D40:AJ40)</f>
        <v>#DIV/0!</v>
      </c>
      <c r="Y42" s="73">
        <f t="array" aca="1" ref="Y42" ca="1">SUM(IF(W42&lt;OFFSET($W$4,0,0,COUNT(W:W),1),1/COUNTIF(OFFSET($W$4,0,0,COUNT(W:W),1),OFFSET($W$4,0,0,COUNT(W:W),1))))+1</f>
        <v>1</v>
      </c>
      <c r="Z42" s="58" t="e">
        <f t="shared" si="2"/>
        <v>#DIV/0!</v>
      </c>
    </row>
    <row r="43" spans="1:26" ht="15.6" x14ac:dyDescent="0.3">
      <c r="A43" s="8">
        <f>'Data Siswa'!A41</f>
        <v>40</v>
      </c>
      <c r="B43" s="99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0">
        <f t="shared" si="0"/>
        <v>0</v>
      </c>
      <c r="U43" s="71" t="e">
        <f t="shared" si="1"/>
        <v>#DIV/0!</v>
      </c>
      <c r="V43" s="74"/>
      <c r="W43" s="70">
        <f>SUM('Nilai Tahriri'!AK41,'Nilai Syafahi'!T43)</f>
        <v>0</v>
      </c>
      <c r="X43" s="70" t="e">
        <f>AVERAGE(D43:S43,'Nilai Tahriri'!D41:AJ41)</f>
        <v>#DIV/0!</v>
      </c>
      <c r="Y43" s="73">
        <f t="array" aca="1" ref="Y43" ca="1">SUM(IF(W43&lt;OFFSET($W$4,0,0,COUNT(W:W),1),1/COUNTIF(OFFSET($W$4,0,0,COUNT(W:W),1),OFFSET($W$4,0,0,COUNT(W:W),1))))+1</f>
        <v>1</v>
      </c>
      <c r="Z43" s="58" t="e">
        <f t="shared" si="2"/>
        <v>#DIV/0!</v>
      </c>
    </row>
    <row r="44" spans="1:26" x14ac:dyDescent="0.3">
      <c r="U44"/>
      <c r="Z44"/>
    </row>
  </sheetData>
  <sheetProtection algorithmName="SHA-512" hashValue="bMg4KKMz0FR1sU0Rj42RBfGXsEcLXl0+zePNl2VdmOAVRrLiHN4/dkiWkuETRuIXeAYNopWaUeXkNWHntpHSag==" saltValue="egrDRSjyigraG8tDAG4sBg==" spinCount="100000" sheet="1" objects="1" scenarios="1"/>
  <mergeCells count="16">
    <mergeCell ref="Z2:Z3"/>
    <mergeCell ref="V1:V3"/>
    <mergeCell ref="W1:Y1"/>
    <mergeCell ref="W2:W3"/>
    <mergeCell ref="X2:X3"/>
    <mergeCell ref="Y2:Y3"/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54E59601-DD40-445F-99C0-38C1BFCA8DCF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8" sqref="J8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10" max="10" width="39.44140625" customWidth="1"/>
  </cols>
  <sheetData>
    <row r="1" spans="1:10" x14ac:dyDescent="0.3">
      <c r="A1" s="154" t="s">
        <v>176</v>
      </c>
      <c r="B1" s="154"/>
      <c r="C1" s="154"/>
      <c r="D1" s="152" t="s">
        <v>91</v>
      </c>
      <c r="E1" s="152"/>
      <c r="F1" s="152"/>
      <c r="G1" s="152"/>
      <c r="H1" s="152"/>
      <c r="I1" s="152"/>
      <c r="J1" s="96"/>
    </row>
    <row r="2" spans="1:10" ht="14.55" customHeight="1" x14ac:dyDescent="0.3">
      <c r="A2" s="142" t="s">
        <v>76</v>
      </c>
      <c r="B2" s="140" t="s">
        <v>55</v>
      </c>
      <c r="C2" s="142" t="s">
        <v>54</v>
      </c>
      <c r="D2" s="153" t="s">
        <v>31</v>
      </c>
      <c r="E2" s="153"/>
      <c r="F2" s="153"/>
      <c r="G2" s="151" t="s">
        <v>84</v>
      </c>
      <c r="H2" s="151"/>
      <c r="I2" s="151"/>
      <c r="J2" s="24" t="s">
        <v>178</v>
      </c>
    </row>
    <row r="3" spans="1:10" ht="53.1" customHeight="1" x14ac:dyDescent="0.3">
      <c r="A3" s="142"/>
      <c r="B3" s="140"/>
      <c r="C3" s="142"/>
      <c r="D3" s="16" t="s">
        <v>34</v>
      </c>
      <c r="E3" s="16" t="s">
        <v>93</v>
      </c>
      <c r="F3" s="16" t="s">
        <v>32</v>
      </c>
      <c r="G3" s="16" t="s">
        <v>96</v>
      </c>
      <c r="H3" s="16" t="s">
        <v>94</v>
      </c>
      <c r="I3" s="16" t="s">
        <v>95</v>
      </c>
      <c r="J3" s="101" t="s">
        <v>45</v>
      </c>
    </row>
    <row r="4" spans="1:10" ht="15.6" x14ac:dyDescent="0.3">
      <c r="A4" s="8">
        <f>'Data Siswa'!A2</f>
        <v>1</v>
      </c>
      <c r="B4" s="99" t="str">
        <f>'Data Siswa'!B2</f>
        <v>AIRA SINDY</v>
      </c>
      <c r="C4" s="8" t="str">
        <f>'Data Siswa'!C2</f>
        <v>776</v>
      </c>
      <c r="D4" s="18"/>
      <c r="E4" s="18"/>
      <c r="F4" s="18"/>
      <c r="G4" s="18"/>
      <c r="H4" s="18"/>
      <c r="I4" s="18"/>
      <c r="J4" s="97" t="s">
        <v>97</v>
      </c>
    </row>
    <row r="5" spans="1:10" ht="15.6" x14ac:dyDescent="0.3">
      <c r="A5" s="8">
        <f>'Data Siswa'!A3</f>
        <v>2</v>
      </c>
      <c r="B5" s="100" t="str">
        <f>'Data Siswa'!B3</f>
        <v>ALMAYRA AZIZAH FITRIA</v>
      </c>
      <c r="C5" s="8" t="str">
        <f>'Data Siswa'!C3</f>
        <v>777</v>
      </c>
      <c r="D5" s="18"/>
      <c r="E5" s="18"/>
      <c r="F5" s="18"/>
      <c r="G5" s="18"/>
      <c r="H5" s="18"/>
      <c r="I5" s="18"/>
      <c r="J5" s="97" t="s">
        <v>97</v>
      </c>
    </row>
    <row r="6" spans="1:10" ht="15.6" x14ac:dyDescent="0.3">
      <c r="A6" s="8">
        <f>'Data Siswa'!A4</f>
        <v>3</v>
      </c>
      <c r="B6" s="99" t="str">
        <f>'Data Siswa'!B4</f>
        <v>AMELIA AGUSTINA</v>
      </c>
      <c r="C6" s="8" t="str">
        <f>'Data Siswa'!C4</f>
        <v>778</v>
      </c>
      <c r="D6" s="18"/>
      <c r="E6" s="18"/>
      <c r="F6" s="18"/>
      <c r="G6" s="18"/>
      <c r="H6" s="18"/>
      <c r="I6" s="18"/>
      <c r="J6" s="97" t="s">
        <v>97</v>
      </c>
    </row>
    <row r="7" spans="1:10" ht="15.6" x14ac:dyDescent="0.3">
      <c r="A7" s="8">
        <f>'Data Siswa'!A5</f>
        <v>4</v>
      </c>
      <c r="B7" s="99" t="str">
        <f>'Data Siswa'!B5</f>
        <v>ATHILLA SYAMILYA</v>
      </c>
      <c r="C7" s="8" t="str">
        <f>'Data Siswa'!C5</f>
        <v>779</v>
      </c>
      <c r="D7" s="18"/>
      <c r="E7" s="18"/>
      <c r="F7" s="18"/>
      <c r="G7" s="18"/>
      <c r="H7" s="18"/>
      <c r="I7" s="18"/>
      <c r="J7" s="97" t="s">
        <v>97</v>
      </c>
    </row>
    <row r="8" spans="1:10" ht="15.6" x14ac:dyDescent="0.3">
      <c r="A8" s="8">
        <f>'Data Siswa'!A6</f>
        <v>5</v>
      </c>
      <c r="B8" s="99" t="str">
        <f>'Data Siswa'!B6</f>
        <v>AURA  BILQIS  NURRAJABY</v>
      </c>
      <c r="C8" s="8" t="str">
        <f>'Data Siswa'!C6</f>
        <v>780</v>
      </c>
      <c r="D8" s="18"/>
      <c r="E8" s="18"/>
      <c r="F8" s="18"/>
      <c r="G8" s="18"/>
      <c r="H8" s="18"/>
      <c r="I8" s="18"/>
      <c r="J8" s="97" t="s">
        <v>97</v>
      </c>
    </row>
    <row r="9" spans="1:10" ht="15.6" x14ac:dyDescent="0.3">
      <c r="A9" s="8">
        <f>'Data Siswa'!A7</f>
        <v>6</v>
      </c>
      <c r="B9" s="99" t="str">
        <f>'Data Siswa'!B7</f>
        <v>BALQIS INSANI SAFITRI</v>
      </c>
      <c r="C9" s="8" t="str">
        <f>'Data Siswa'!C7</f>
        <v>781</v>
      </c>
      <c r="D9" s="18"/>
      <c r="E9" s="18"/>
      <c r="F9" s="18"/>
      <c r="G9" s="18"/>
      <c r="H9" s="18"/>
      <c r="I9" s="18"/>
      <c r="J9" s="97" t="s">
        <v>97</v>
      </c>
    </row>
    <row r="10" spans="1:10" ht="15.6" x14ac:dyDescent="0.3">
      <c r="A10" s="8">
        <f>'Data Siswa'!A8</f>
        <v>7</v>
      </c>
      <c r="B10" s="99" t="str">
        <f>'Data Siswa'!B8</f>
        <v>DESTYANA VIDIAWAN</v>
      </c>
      <c r="C10" s="8" t="str">
        <f>'Data Siswa'!C8</f>
        <v>782</v>
      </c>
      <c r="D10" s="18"/>
      <c r="E10" s="18"/>
      <c r="F10" s="18"/>
      <c r="G10" s="18"/>
      <c r="H10" s="18"/>
      <c r="I10" s="18"/>
      <c r="J10" s="97" t="s">
        <v>97</v>
      </c>
    </row>
    <row r="11" spans="1:10" ht="15.6" x14ac:dyDescent="0.3">
      <c r="A11" s="8">
        <f>'Data Siswa'!A9</f>
        <v>8</v>
      </c>
      <c r="B11" s="99" t="str">
        <f>'Data Siswa'!B9</f>
        <v>DWI NURAINI</v>
      </c>
      <c r="C11" s="8" t="str">
        <f>'Data Siswa'!C9</f>
        <v>783</v>
      </c>
      <c r="D11" s="18"/>
      <c r="E11" s="18"/>
      <c r="F11" s="18"/>
      <c r="G11" s="18"/>
      <c r="H11" s="18"/>
      <c r="I11" s="18"/>
      <c r="J11" s="97" t="s">
        <v>97</v>
      </c>
    </row>
    <row r="12" spans="1:10" ht="15.6" x14ac:dyDescent="0.3">
      <c r="A12" s="8">
        <f>'Data Siswa'!A10</f>
        <v>9</v>
      </c>
      <c r="B12" s="99" t="str">
        <f>'Data Siswa'!B10</f>
        <v>FADZILA ULYA NAYIRA</v>
      </c>
      <c r="C12" s="8" t="str">
        <f>'Data Siswa'!C10</f>
        <v>784</v>
      </c>
      <c r="D12" s="18"/>
      <c r="E12" s="18"/>
      <c r="F12" s="18"/>
      <c r="G12" s="18"/>
      <c r="H12" s="18"/>
      <c r="I12" s="18"/>
      <c r="J12" s="97" t="s">
        <v>97</v>
      </c>
    </row>
    <row r="13" spans="1:10" ht="15.6" x14ac:dyDescent="0.3">
      <c r="A13" s="8">
        <f>'Data Siswa'!A11</f>
        <v>10</v>
      </c>
      <c r="B13" s="99" t="str">
        <f>'Data Siswa'!B11</f>
        <v>FIORENZA FAUZIYYAH</v>
      </c>
      <c r="C13" s="8" t="str">
        <f>'Data Siswa'!C11</f>
        <v>785</v>
      </c>
      <c r="D13" s="18"/>
      <c r="E13" s="18"/>
      <c r="F13" s="18"/>
      <c r="G13" s="18"/>
      <c r="H13" s="18"/>
      <c r="I13" s="18"/>
      <c r="J13" s="97" t="s">
        <v>97</v>
      </c>
    </row>
    <row r="14" spans="1:10" ht="15.6" x14ac:dyDescent="0.3">
      <c r="A14" s="8">
        <f>'Data Siswa'!A12</f>
        <v>11</v>
      </c>
      <c r="B14" s="99" t="str">
        <f>'Data Siswa'!B12</f>
        <v>HEPITA TIARA ANISA</v>
      </c>
      <c r="C14" s="8" t="str">
        <f>'Data Siswa'!C12</f>
        <v>786</v>
      </c>
      <c r="D14" s="18"/>
      <c r="E14" s="18"/>
      <c r="F14" s="18"/>
      <c r="G14" s="18"/>
      <c r="H14" s="18"/>
      <c r="I14" s="18"/>
      <c r="J14" s="97" t="s">
        <v>97</v>
      </c>
    </row>
    <row r="15" spans="1:10" ht="15.6" x14ac:dyDescent="0.3">
      <c r="A15" s="8">
        <f>'Data Siswa'!A13</f>
        <v>12</v>
      </c>
      <c r="B15" s="99" t="str">
        <f>'Data Siswa'!B13</f>
        <v>HERLINA PUTRI</v>
      </c>
      <c r="C15" s="8" t="str">
        <f>'Data Siswa'!C13</f>
        <v>787</v>
      </c>
      <c r="D15" s="18"/>
      <c r="E15" s="18"/>
      <c r="F15" s="18"/>
      <c r="G15" s="18"/>
      <c r="H15" s="18"/>
      <c r="I15" s="18"/>
      <c r="J15" s="97" t="s">
        <v>97</v>
      </c>
    </row>
    <row r="16" spans="1:10" ht="15.6" x14ac:dyDescent="0.3">
      <c r="A16" s="8">
        <f>'Data Siswa'!A14</f>
        <v>13</v>
      </c>
      <c r="B16" s="99" t="str">
        <f>'Data Siswa'!B14</f>
        <v>IHDINA NATASYA AULIA</v>
      </c>
      <c r="C16" s="8" t="str">
        <f>'Data Siswa'!C14</f>
        <v>788</v>
      </c>
      <c r="D16" s="18"/>
      <c r="E16" s="18"/>
      <c r="F16" s="18"/>
      <c r="G16" s="18"/>
      <c r="H16" s="18"/>
      <c r="I16" s="18"/>
      <c r="J16" s="97" t="s">
        <v>97</v>
      </c>
    </row>
    <row r="17" spans="1:10" ht="15.6" x14ac:dyDescent="0.3">
      <c r="A17" s="8">
        <f>'Data Siswa'!A15</f>
        <v>14</v>
      </c>
      <c r="B17" s="99" t="str">
        <f>'Data Siswa'!B15</f>
        <v>IMANIAR ABIRIAH MAGFIROH</v>
      </c>
      <c r="C17" s="8" t="str">
        <f>'Data Siswa'!C15</f>
        <v>789</v>
      </c>
      <c r="D17" s="18"/>
      <c r="E17" s="18"/>
      <c r="F17" s="18"/>
      <c r="G17" s="18"/>
      <c r="H17" s="18"/>
      <c r="I17" s="18"/>
      <c r="J17" s="97" t="s">
        <v>97</v>
      </c>
    </row>
    <row r="18" spans="1:10" ht="15.6" x14ac:dyDescent="0.3">
      <c r="A18" s="8">
        <f>'Data Siswa'!A16</f>
        <v>15</v>
      </c>
      <c r="B18" s="99" t="str">
        <f>'Data Siswa'!B16</f>
        <v>MELANI PUTRI</v>
      </c>
      <c r="C18" s="8" t="str">
        <f>'Data Siswa'!C16</f>
        <v>790</v>
      </c>
      <c r="D18" s="18"/>
      <c r="E18" s="18"/>
      <c r="F18" s="18"/>
      <c r="G18" s="18"/>
      <c r="H18" s="18"/>
      <c r="I18" s="18"/>
      <c r="J18" s="97" t="s">
        <v>97</v>
      </c>
    </row>
    <row r="19" spans="1:10" ht="15.6" x14ac:dyDescent="0.3">
      <c r="A19" s="8">
        <f>'Data Siswa'!A17</f>
        <v>16</v>
      </c>
      <c r="B19" s="99" t="str">
        <f>'Data Siswa'!B17</f>
        <v>NADHIRA ATHFA ALZAHRA</v>
      </c>
      <c r="C19" s="8" t="str">
        <f>'Data Siswa'!C17</f>
        <v>791</v>
      </c>
      <c r="D19" s="18"/>
      <c r="E19" s="18"/>
      <c r="F19" s="18"/>
      <c r="G19" s="18"/>
      <c r="H19" s="18"/>
      <c r="I19" s="18"/>
      <c r="J19" s="97" t="s">
        <v>97</v>
      </c>
    </row>
    <row r="20" spans="1:10" ht="15.6" x14ac:dyDescent="0.3">
      <c r="A20" s="8">
        <f>'Data Siswa'!A18</f>
        <v>17</v>
      </c>
      <c r="B20" s="99" t="str">
        <f>'Data Siswa'!B18</f>
        <v>NOVFA AMELIA PUTRI</v>
      </c>
      <c r="C20" s="8" t="str">
        <f>'Data Siswa'!C18</f>
        <v>792</v>
      </c>
      <c r="D20" s="18"/>
      <c r="E20" s="18"/>
      <c r="F20" s="18"/>
      <c r="G20" s="18"/>
      <c r="H20" s="18"/>
      <c r="I20" s="18"/>
      <c r="J20" s="97" t="s">
        <v>97</v>
      </c>
    </row>
    <row r="21" spans="1:10" ht="15.6" x14ac:dyDescent="0.3">
      <c r="A21" s="8">
        <f>'Data Siswa'!A19</f>
        <v>18</v>
      </c>
      <c r="B21" s="99" t="str">
        <f>'Data Siswa'!B19</f>
        <v>NUR PITA RAHMAWATI</v>
      </c>
      <c r="C21" s="8" t="str">
        <f>'Data Siswa'!C19</f>
        <v>793</v>
      </c>
      <c r="D21" s="18"/>
      <c r="E21" s="18"/>
      <c r="F21" s="18"/>
      <c r="G21" s="18"/>
      <c r="H21" s="18"/>
      <c r="I21" s="18"/>
      <c r="J21" s="97" t="s">
        <v>97</v>
      </c>
    </row>
    <row r="22" spans="1:10" ht="15.6" x14ac:dyDescent="0.3">
      <c r="A22" s="8">
        <f>'Data Siswa'!A20</f>
        <v>19</v>
      </c>
      <c r="B22" s="99" t="str">
        <f>'Data Siswa'!B20</f>
        <v>QUEEN RAMANDHA ROCKAFELLA DEJASIN</v>
      </c>
      <c r="C22" s="8" t="str">
        <f>'Data Siswa'!C20</f>
        <v>794</v>
      </c>
      <c r="D22" s="18"/>
      <c r="E22" s="18"/>
      <c r="F22" s="18"/>
      <c r="G22" s="18"/>
      <c r="H22" s="18"/>
      <c r="I22" s="18"/>
      <c r="J22" s="97" t="s">
        <v>97</v>
      </c>
    </row>
    <row r="23" spans="1:10" ht="15.6" x14ac:dyDescent="0.3">
      <c r="A23" s="8">
        <f>'Data Siswa'!A21</f>
        <v>20</v>
      </c>
      <c r="B23" s="99" t="str">
        <f>'Data Siswa'!B21</f>
        <v>RAIHANI AFIFAH</v>
      </c>
      <c r="C23" s="8" t="str">
        <f>'Data Siswa'!C21</f>
        <v>795</v>
      </c>
      <c r="D23" s="18"/>
      <c r="E23" s="18"/>
      <c r="F23" s="18"/>
      <c r="G23" s="18"/>
      <c r="H23" s="18"/>
      <c r="I23" s="18"/>
      <c r="J23" s="97" t="s">
        <v>97</v>
      </c>
    </row>
    <row r="24" spans="1:10" ht="15.6" x14ac:dyDescent="0.3">
      <c r="A24" s="8">
        <f>'Data Siswa'!A22</f>
        <v>21</v>
      </c>
      <c r="B24" s="99" t="str">
        <f>'Data Siswa'!B22</f>
        <v>RAISSA FATTEH KHOLIFAH</v>
      </c>
      <c r="C24" s="8" t="str">
        <f>'Data Siswa'!C22</f>
        <v>796</v>
      </c>
      <c r="D24" s="18"/>
      <c r="E24" s="18"/>
      <c r="F24" s="18"/>
      <c r="G24" s="18"/>
      <c r="H24" s="18"/>
      <c r="I24" s="18"/>
      <c r="J24" s="97" t="s">
        <v>97</v>
      </c>
    </row>
    <row r="25" spans="1:10" ht="15.6" x14ac:dyDescent="0.3">
      <c r="A25" s="8">
        <f>'Data Siswa'!A23</f>
        <v>22</v>
      </c>
      <c r="B25" s="99" t="str">
        <f>'Data Siswa'!B23</f>
        <v>SYIFA AULIA</v>
      </c>
      <c r="C25" s="8" t="str">
        <f>'Data Siswa'!C23</f>
        <v>797</v>
      </c>
      <c r="D25" s="18"/>
      <c r="E25" s="18"/>
      <c r="F25" s="18"/>
      <c r="G25" s="18"/>
      <c r="H25" s="18"/>
      <c r="I25" s="18"/>
      <c r="J25" s="97" t="s">
        <v>97</v>
      </c>
    </row>
    <row r="26" spans="1:10" ht="15.6" x14ac:dyDescent="0.3">
      <c r="A26" s="8">
        <f>'Data Siswa'!A24</f>
        <v>23</v>
      </c>
      <c r="B26" s="99" t="str">
        <f>'Data Siswa'!B24</f>
        <v>TIARA SHINTA LOVENE SHEA</v>
      </c>
      <c r="C26" s="8" t="str">
        <f>'Data Siswa'!C24</f>
        <v>798</v>
      </c>
      <c r="D26" s="18"/>
      <c r="E26" s="18"/>
      <c r="F26" s="18"/>
      <c r="G26" s="18"/>
      <c r="H26" s="18"/>
      <c r="I26" s="18"/>
      <c r="J26" s="97" t="s">
        <v>97</v>
      </c>
    </row>
    <row r="27" spans="1:10" ht="15.6" x14ac:dyDescent="0.3">
      <c r="A27" s="8">
        <f>'Data Siswa'!A25</f>
        <v>24</v>
      </c>
      <c r="B27" s="99">
        <f>'Data Siswa'!B25</f>
        <v>0</v>
      </c>
      <c r="C27" s="8">
        <f>'Data Siswa'!C25</f>
        <v>0</v>
      </c>
      <c r="D27" s="18"/>
      <c r="E27" s="18"/>
      <c r="F27" s="18"/>
      <c r="G27" s="18"/>
      <c r="H27" s="18"/>
      <c r="I27" s="18"/>
      <c r="J27" s="97" t="s">
        <v>97</v>
      </c>
    </row>
    <row r="28" spans="1:10" ht="15.6" x14ac:dyDescent="0.3">
      <c r="A28" s="8">
        <f>'Data Siswa'!A26</f>
        <v>25</v>
      </c>
      <c r="B28" s="99">
        <f>'Data Siswa'!B26</f>
        <v>0</v>
      </c>
      <c r="C28" s="8">
        <f>'Data Siswa'!C26</f>
        <v>0</v>
      </c>
      <c r="D28" s="18"/>
      <c r="E28" s="18"/>
      <c r="F28" s="18"/>
      <c r="G28" s="18"/>
      <c r="H28" s="18"/>
      <c r="I28" s="18"/>
      <c r="J28" s="97" t="s">
        <v>97</v>
      </c>
    </row>
    <row r="29" spans="1:10" ht="15.6" x14ac:dyDescent="0.3">
      <c r="A29" s="8">
        <f>'Data Siswa'!A27</f>
        <v>26</v>
      </c>
      <c r="B29" s="99">
        <f>'Data Siswa'!B27</f>
        <v>0</v>
      </c>
      <c r="C29" s="8">
        <f>'Data Siswa'!C27</f>
        <v>0</v>
      </c>
      <c r="D29" s="18"/>
      <c r="E29" s="18"/>
      <c r="F29" s="18"/>
      <c r="G29" s="18"/>
      <c r="H29" s="18"/>
      <c r="I29" s="18"/>
      <c r="J29" s="97" t="s">
        <v>97</v>
      </c>
    </row>
    <row r="30" spans="1:10" ht="15.6" x14ac:dyDescent="0.3">
      <c r="A30" s="8">
        <f>'Data Siswa'!A28</f>
        <v>27</v>
      </c>
      <c r="B30" s="99">
        <f>'Data Siswa'!B28</f>
        <v>0</v>
      </c>
      <c r="C30" s="8">
        <f>'Data Siswa'!C28</f>
        <v>0</v>
      </c>
      <c r="D30" s="18"/>
      <c r="E30" s="18"/>
      <c r="F30" s="18"/>
      <c r="G30" s="18"/>
      <c r="H30" s="18"/>
      <c r="I30" s="18"/>
      <c r="J30" s="97" t="s">
        <v>97</v>
      </c>
    </row>
    <row r="31" spans="1:10" ht="15.6" x14ac:dyDescent="0.3">
      <c r="A31" s="8">
        <f>'Data Siswa'!A29</f>
        <v>28</v>
      </c>
      <c r="B31" s="99">
        <f>'Data Siswa'!B29</f>
        <v>0</v>
      </c>
      <c r="C31" s="8">
        <f>'Data Siswa'!C29</f>
        <v>0</v>
      </c>
      <c r="D31" s="18"/>
      <c r="E31" s="18"/>
      <c r="F31" s="18"/>
      <c r="G31" s="18"/>
      <c r="H31" s="18"/>
      <c r="I31" s="18"/>
      <c r="J31" s="97" t="s">
        <v>97</v>
      </c>
    </row>
    <row r="32" spans="1:10" ht="15.6" x14ac:dyDescent="0.3">
      <c r="A32" s="8">
        <f>'Data Siswa'!A30</f>
        <v>29</v>
      </c>
      <c r="B32" s="99">
        <f>'Data Siswa'!B30</f>
        <v>0</v>
      </c>
      <c r="C32" s="8">
        <f>'Data Siswa'!C30</f>
        <v>0</v>
      </c>
      <c r="D32" s="18"/>
      <c r="E32" s="18"/>
      <c r="F32" s="18"/>
      <c r="G32" s="18"/>
      <c r="H32" s="18"/>
      <c r="I32" s="18"/>
      <c r="J32" s="97"/>
    </row>
    <row r="33" spans="1:10" ht="15.6" x14ac:dyDescent="0.3">
      <c r="A33" s="8">
        <f>'Data Siswa'!A31</f>
        <v>30</v>
      </c>
      <c r="B33" s="99">
        <f>'Data Siswa'!B31</f>
        <v>0</v>
      </c>
      <c r="C33" s="8">
        <f>'Data Siswa'!C31</f>
        <v>0</v>
      </c>
      <c r="D33" s="18"/>
      <c r="E33" s="18"/>
      <c r="F33" s="18"/>
      <c r="G33" s="18"/>
      <c r="H33" s="18"/>
      <c r="I33" s="18"/>
      <c r="J33" s="97"/>
    </row>
    <row r="34" spans="1:10" ht="15.6" x14ac:dyDescent="0.3">
      <c r="A34" s="8">
        <f>'Data Siswa'!A32</f>
        <v>31</v>
      </c>
      <c r="B34" s="99">
        <f>'Data Siswa'!B32</f>
        <v>0</v>
      </c>
      <c r="C34" s="8">
        <f>'Data Siswa'!C32</f>
        <v>0</v>
      </c>
      <c r="D34" s="18"/>
      <c r="E34" s="18"/>
      <c r="F34" s="18"/>
      <c r="G34" s="18"/>
      <c r="H34" s="18"/>
      <c r="I34" s="18"/>
      <c r="J34" s="97" t="s">
        <v>280</v>
      </c>
    </row>
    <row r="35" spans="1:10" ht="15.6" x14ac:dyDescent="0.3">
      <c r="A35" s="8">
        <f>'Data Siswa'!A33</f>
        <v>32</v>
      </c>
      <c r="B35" s="99">
        <f>'Data Siswa'!B33</f>
        <v>0</v>
      </c>
      <c r="C35" s="8">
        <f>'Data Siswa'!C33</f>
        <v>0</v>
      </c>
      <c r="D35" s="18"/>
      <c r="E35" s="18"/>
      <c r="F35" s="18"/>
      <c r="G35" s="18"/>
      <c r="H35" s="18"/>
      <c r="I35" s="18"/>
      <c r="J35" s="97" t="s">
        <v>280</v>
      </c>
    </row>
    <row r="36" spans="1:10" ht="15.6" x14ac:dyDescent="0.3">
      <c r="A36" s="8">
        <f>'Data Siswa'!A34</f>
        <v>33</v>
      </c>
      <c r="B36" s="99">
        <f>'Data Siswa'!B34</f>
        <v>0</v>
      </c>
      <c r="C36" s="8">
        <f>'Data Siswa'!C34</f>
        <v>0</v>
      </c>
      <c r="D36" s="18"/>
      <c r="E36" s="18"/>
      <c r="F36" s="18"/>
      <c r="G36" s="18"/>
      <c r="H36" s="18"/>
      <c r="I36" s="18"/>
      <c r="J36" s="97" t="s">
        <v>280</v>
      </c>
    </row>
    <row r="37" spans="1:10" ht="15.6" x14ac:dyDescent="0.3">
      <c r="A37" s="8">
        <f>'Data Siswa'!A35</f>
        <v>34</v>
      </c>
      <c r="B37" s="99">
        <f>'Data Siswa'!B35</f>
        <v>0</v>
      </c>
      <c r="C37" s="8">
        <f>'Data Siswa'!C35</f>
        <v>0</v>
      </c>
      <c r="D37" s="18"/>
      <c r="E37" s="18"/>
      <c r="F37" s="18"/>
      <c r="G37" s="18"/>
      <c r="H37" s="18"/>
      <c r="I37" s="18"/>
      <c r="J37" s="97" t="s">
        <v>280</v>
      </c>
    </row>
    <row r="38" spans="1:10" ht="15.6" x14ac:dyDescent="0.3">
      <c r="A38" s="8">
        <f>'Data Siswa'!A36</f>
        <v>35</v>
      </c>
      <c r="B38" s="99">
        <f>'Data Siswa'!B36</f>
        <v>0</v>
      </c>
      <c r="C38" s="8">
        <f>'Data Siswa'!C36</f>
        <v>0</v>
      </c>
      <c r="D38" s="18"/>
      <c r="E38" s="18"/>
      <c r="F38" s="18"/>
      <c r="G38" s="18"/>
      <c r="H38" s="18"/>
      <c r="I38" s="18"/>
      <c r="J38" s="97" t="s">
        <v>280</v>
      </c>
    </row>
    <row r="39" spans="1:10" ht="15.6" x14ac:dyDescent="0.3">
      <c r="A39" s="8">
        <f>'Data Siswa'!A37</f>
        <v>36</v>
      </c>
      <c r="B39" s="99">
        <f>'Data Siswa'!B37</f>
        <v>0</v>
      </c>
      <c r="C39" s="8">
        <f>'Data Siswa'!C37</f>
        <v>0</v>
      </c>
      <c r="D39" s="18"/>
      <c r="E39" s="18"/>
      <c r="F39" s="18"/>
      <c r="G39" s="18"/>
      <c r="H39" s="18"/>
      <c r="I39" s="18"/>
      <c r="J39" s="97" t="s">
        <v>280</v>
      </c>
    </row>
    <row r="40" spans="1:10" ht="15.6" x14ac:dyDescent="0.3">
      <c r="A40" s="8">
        <f>'Data Siswa'!A38</f>
        <v>37</v>
      </c>
      <c r="B40" s="99">
        <f>'Data Siswa'!B38</f>
        <v>0</v>
      </c>
      <c r="C40" s="8">
        <f>'Data Siswa'!C38</f>
        <v>0</v>
      </c>
      <c r="D40" s="18"/>
      <c r="E40" s="18"/>
      <c r="F40" s="18"/>
      <c r="G40" s="18"/>
      <c r="H40" s="18"/>
      <c r="I40" s="18"/>
      <c r="J40" s="97" t="s">
        <v>280</v>
      </c>
    </row>
    <row r="41" spans="1:10" ht="15.6" x14ac:dyDescent="0.3">
      <c r="A41" s="8">
        <f>'Data Siswa'!A39</f>
        <v>38</v>
      </c>
      <c r="B41" s="99">
        <f>'Data Siswa'!B39</f>
        <v>0</v>
      </c>
      <c r="C41" s="8">
        <f>'Data Siswa'!C39</f>
        <v>0</v>
      </c>
      <c r="D41" s="18"/>
      <c r="E41" s="18"/>
      <c r="F41" s="18"/>
      <c r="G41" s="18"/>
      <c r="H41" s="18"/>
      <c r="I41" s="18"/>
      <c r="J41" s="97" t="s">
        <v>280</v>
      </c>
    </row>
    <row r="42" spans="1:10" ht="15.6" x14ac:dyDescent="0.3">
      <c r="A42" s="8">
        <f>'Data Siswa'!A40</f>
        <v>39</v>
      </c>
      <c r="B42" s="99">
        <f>'Data Siswa'!B40</f>
        <v>0</v>
      </c>
      <c r="C42" s="8">
        <f>'Data Siswa'!C40</f>
        <v>0</v>
      </c>
      <c r="D42" s="18"/>
      <c r="E42" s="18"/>
      <c r="F42" s="18"/>
      <c r="G42" s="18"/>
      <c r="H42" s="18"/>
      <c r="I42" s="18"/>
      <c r="J42" s="97" t="s">
        <v>280</v>
      </c>
    </row>
    <row r="43" spans="1:10" ht="15.6" x14ac:dyDescent="0.3">
      <c r="A43" s="8">
        <f>'Data Siswa'!A41</f>
        <v>40</v>
      </c>
      <c r="B43" s="99">
        <f>'Data Siswa'!B41</f>
        <v>0</v>
      </c>
      <c r="C43" s="8">
        <f>'Data Siswa'!C41</f>
        <v>0</v>
      </c>
      <c r="D43" s="18"/>
      <c r="E43" s="18"/>
      <c r="F43" s="18"/>
      <c r="G43" s="18"/>
      <c r="H43" s="18"/>
      <c r="I43" s="18"/>
      <c r="J43" s="97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29" zoomScale="102" zoomScaleNormal="70" zoomScalePageLayoutView="102" workbookViewId="0">
      <selection activeCell="B49" sqref="B49"/>
    </sheetView>
  </sheetViews>
  <sheetFormatPr defaultColWidth="0" defaultRowHeight="14.4" zeroHeight="1" x14ac:dyDescent="0.3"/>
  <cols>
    <col min="1" max="1" width="4.44140625" customWidth="1"/>
    <col min="2" max="2" width="10.777343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21875" customWidth="1"/>
    <col min="10" max="10" width="6.77734375" customWidth="1"/>
    <col min="11" max="11" width="14" customWidth="1"/>
    <col min="12" max="12" width="5" style="1" customWidth="1"/>
    <col min="13" max="13" width="10.77734375" customWidth="1"/>
    <col min="14" max="14" width="5.21875" style="3" customWidth="1"/>
    <col min="15" max="15" width="10.77734375" customWidth="1"/>
    <col min="16" max="16" width="4" customWidth="1"/>
    <col min="17" max="17" width="14.21875" customWidth="1"/>
    <col min="18" max="18" width="4.77734375" customWidth="1"/>
    <col min="19" max="19" width="4.44140625" customWidth="1"/>
    <col min="20" max="20" width="4.5546875" customWidth="1"/>
    <col min="21" max="21" width="10.44140625" customWidth="1"/>
    <col min="22" max="22" width="8.21875" customWidth="1"/>
    <col min="23" max="23" width="17.21875" customWidth="1"/>
    <col min="24" max="25" width="9.21875" customWidth="1"/>
    <col min="26" max="28" width="0" hidden="1" customWidth="1"/>
    <col min="29" max="16384" width="9.21875" hidden="1"/>
  </cols>
  <sheetData>
    <row r="1" spans="2:28" ht="7.05" customHeight="1" x14ac:dyDescent="0.3">
      <c r="B1" s="155" t="str">
        <f>VLOOKUP($U$8,'Nilai Tahriri'!$A$2:$X$41,2,FALSE)&amp;" ( "&amp;VLOOKUP($U$8,'Data Siswa'!$A$2:$D$41,3,FALSE)&amp;" )"</f>
        <v>NUR PITA RAHMAWATI ( 793 )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</row>
    <row r="2" spans="2:28" ht="11.55" customHeight="1" x14ac:dyDescent="0.3"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30"/>
      <c r="N2" s="30"/>
      <c r="O2" s="30"/>
      <c r="P2" s="30"/>
      <c r="Q2" s="30"/>
      <c r="R2" s="30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2:28" ht="12.3" customHeight="1" x14ac:dyDescent="0.3">
      <c r="B3" s="156" t="str">
        <f>Biodata!$B$12</f>
        <v>١٤٤٦ - ١٤٤٧ ه</v>
      </c>
      <c r="C3" s="156"/>
      <c r="D3" s="157" t="str">
        <f>Biodata!$B$10</f>
        <v xml:space="preserve">العام الدراسي : </v>
      </c>
      <c r="E3" s="157"/>
      <c r="F3" s="157"/>
      <c r="G3" s="157"/>
      <c r="H3" s="157"/>
      <c r="I3" s="157"/>
      <c r="J3" s="157"/>
      <c r="K3" s="159" t="str">
        <f>Biodata!$B$7</f>
        <v>الفصل الدراسي : الثاني</v>
      </c>
      <c r="M3" s="159" t="str">
        <f>Biodata!$B$4</f>
        <v>الصف  : الخامس ب للبنات</v>
      </c>
      <c r="N3" s="159"/>
      <c r="O3" s="161" t="str">
        <f>(VLOOKUP($U$8,'Data Siswa'!$A$2:$D$41,4,FALSE))</f>
        <v xml:space="preserve"> </v>
      </c>
      <c r="P3" s="161"/>
      <c r="Q3" s="161"/>
      <c r="R3" s="163" t="s">
        <v>281</v>
      </c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2:28" ht="12.3" customHeight="1" x14ac:dyDescent="0.3">
      <c r="B4" s="165" t="str">
        <f>Biodata!$B$11</f>
        <v>٢٠٢٥ - ٢٠٢٦ م</v>
      </c>
      <c r="C4" s="165"/>
      <c r="D4" s="158"/>
      <c r="E4" s="158"/>
      <c r="F4" s="158"/>
      <c r="G4" s="158"/>
      <c r="H4" s="158"/>
      <c r="I4" s="158"/>
      <c r="J4" s="158"/>
      <c r="K4" s="160"/>
      <c r="L4" s="109"/>
      <c r="M4" s="160"/>
      <c r="N4" s="160"/>
      <c r="O4" s="162"/>
      <c r="P4" s="162"/>
      <c r="Q4" s="162"/>
      <c r="R4" s="164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2:28" ht="8.25" customHeight="1" thickBot="1" x14ac:dyDescent="0.35">
      <c r="B5" s="31" t="s">
        <v>97</v>
      </c>
      <c r="C5" s="31"/>
      <c r="D5" s="31"/>
      <c r="E5" s="31"/>
      <c r="F5" s="31"/>
      <c r="G5" s="31"/>
      <c r="H5" s="31"/>
      <c r="I5" s="31"/>
      <c r="J5" s="31"/>
      <c r="K5" s="31"/>
      <c r="L5" s="5"/>
      <c r="M5" s="31"/>
      <c r="O5" s="31"/>
      <c r="P5" s="31"/>
      <c r="Q5" s="31"/>
      <c r="R5" s="31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2:28" ht="17.100000000000001" customHeight="1" x14ac:dyDescent="0.3">
      <c r="B6" s="172" t="s">
        <v>269</v>
      </c>
      <c r="C6" s="173"/>
      <c r="D6" s="173"/>
      <c r="E6" s="173"/>
      <c r="F6" s="173"/>
      <c r="G6" s="173"/>
      <c r="H6" s="173"/>
      <c r="I6" s="173"/>
      <c r="J6" s="173"/>
      <c r="K6" s="173"/>
      <c r="L6" s="174" t="s">
        <v>0</v>
      </c>
      <c r="M6" s="172" t="s">
        <v>269</v>
      </c>
      <c r="N6" s="173"/>
      <c r="O6" s="173"/>
      <c r="P6" s="173"/>
      <c r="Q6" s="173"/>
      <c r="R6" s="186" t="s">
        <v>0</v>
      </c>
      <c r="S6" s="20"/>
      <c r="T6" s="20"/>
      <c r="U6" s="20"/>
      <c r="V6" s="20"/>
      <c r="W6" s="20"/>
      <c r="X6" s="19"/>
      <c r="Y6" s="19"/>
      <c r="Z6" s="19"/>
      <c r="AA6" s="19"/>
      <c r="AB6" s="19"/>
    </row>
    <row r="7" spans="2:28" ht="17.100000000000001" customHeight="1" x14ac:dyDescent="0.3">
      <c r="B7" s="188" t="s">
        <v>1</v>
      </c>
      <c r="C7" s="189"/>
      <c r="D7" s="189"/>
      <c r="E7" s="189"/>
      <c r="F7" s="189"/>
      <c r="G7" s="189" t="s">
        <v>2</v>
      </c>
      <c r="H7" s="189"/>
      <c r="I7" s="189"/>
      <c r="J7" s="189"/>
      <c r="K7" s="189"/>
      <c r="L7" s="175"/>
      <c r="M7" s="188" t="s">
        <v>1</v>
      </c>
      <c r="N7" s="189"/>
      <c r="O7" s="189" t="s">
        <v>3</v>
      </c>
      <c r="P7" s="189"/>
      <c r="Q7" s="189"/>
      <c r="R7" s="187"/>
      <c r="S7" s="22"/>
      <c r="T7" s="22"/>
      <c r="U7" s="23" t="s">
        <v>98</v>
      </c>
      <c r="V7" s="22"/>
      <c r="W7" s="19"/>
      <c r="X7" s="19"/>
      <c r="Y7" s="19"/>
      <c r="Z7" s="19"/>
      <c r="AA7" s="19"/>
      <c r="AB7" s="19"/>
    </row>
    <row r="8" spans="2:28" ht="17.100000000000001" customHeight="1" thickBot="1" x14ac:dyDescent="0.35">
      <c r="B8" s="68" t="s">
        <v>4</v>
      </c>
      <c r="C8" s="190" t="s">
        <v>5</v>
      </c>
      <c r="D8" s="190"/>
      <c r="E8" s="190"/>
      <c r="F8" s="190"/>
      <c r="G8" s="190"/>
      <c r="H8" s="190"/>
      <c r="I8" s="190"/>
      <c r="J8" s="190"/>
      <c r="K8" s="190"/>
      <c r="L8" s="176"/>
      <c r="M8" s="65" t="s">
        <v>4</v>
      </c>
      <c r="N8" s="32" t="s">
        <v>5</v>
      </c>
      <c r="O8" s="190"/>
      <c r="P8" s="190"/>
      <c r="Q8" s="190"/>
      <c r="R8" s="187"/>
      <c r="S8" s="22"/>
      <c r="T8" s="22"/>
      <c r="U8" s="24">
        <v>18</v>
      </c>
      <c r="V8" s="22"/>
      <c r="W8" s="19"/>
      <c r="X8" s="19"/>
      <c r="Y8" s="19"/>
      <c r="Z8" s="19"/>
      <c r="AA8" s="19"/>
      <c r="AB8" s="19"/>
    </row>
    <row r="9" spans="2:28" ht="15.6" customHeight="1" thickBot="1" x14ac:dyDescent="0.35">
      <c r="B9" s="260" t="s">
        <v>142</v>
      </c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87" t="str">
        <f>VLOOKUP(N9,Sheet1!$A$1:$B$93,2)</f>
        <v xml:space="preserve"> </v>
      </c>
      <c r="N9" s="92"/>
      <c r="O9" s="94"/>
      <c r="P9" s="181" t="s">
        <v>100</v>
      </c>
      <c r="Q9" s="182"/>
      <c r="R9" s="93">
        <v>1</v>
      </c>
      <c r="S9" s="22"/>
      <c r="T9" s="22"/>
      <c r="U9" s="19"/>
      <c r="V9" s="22"/>
      <c r="W9" s="19"/>
      <c r="X9" s="19"/>
      <c r="Y9" s="19"/>
      <c r="Z9" s="19"/>
      <c r="AA9" s="19"/>
      <c r="AB9" s="19"/>
    </row>
    <row r="10" spans="2:28" ht="15.6" customHeight="1" x14ac:dyDescent="0.3">
      <c r="B10" s="77" t="str">
        <f>VLOOKUP(C10,Sheet1!$A$1:$B$93,2)</f>
        <v xml:space="preserve"> </v>
      </c>
      <c r="C10" s="265">
        <f>VLOOKUP($U$8,'Nilai Syafahi'!$A$4:$Z$43,4,FALSE)</f>
        <v>0</v>
      </c>
      <c r="D10" s="266"/>
      <c r="E10" s="266"/>
      <c r="F10" s="266"/>
      <c r="G10" s="183" t="s">
        <v>144</v>
      </c>
      <c r="H10" s="184"/>
      <c r="I10" s="184"/>
      <c r="J10" s="184"/>
      <c r="K10" s="185"/>
      <c r="L10" s="80">
        <v>40</v>
      </c>
      <c r="M10" s="88" t="str">
        <f>VLOOKUP(N10,Sheet1!$A$1:$B$93,2)</f>
        <v xml:space="preserve"> </v>
      </c>
      <c r="N10" s="66">
        <f>VLOOKUP($U$8,'Nilai Tahriri'!$A$2:$AK$41,4,FALSE)</f>
        <v>0</v>
      </c>
      <c r="O10" s="90"/>
      <c r="P10" s="179" t="s">
        <v>101</v>
      </c>
      <c r="Q10" s="180"/>
      <c r="R10" s="61">
        <v>2</v>
      </c>
      <c r="S10" s="22"/>
      <c r="T10" s="22"/>
      <c r="U10" s="166" t="s">
        <v>152</v>
      </c>
      <c r="V10" s="168">
        <v>1</v>
      </c>
      <c r="W10" s="19"/>
      <c r="X10" s="19"/>
      <c r="Y10" s="19"/>
      <c r="Z10" s="19"/>
      <c r="AA10" s="19"/>
      <c r="AB10" s="19"/>
    </row>
    <row r="11" spans="2:28" ht="15.6" customHeight="1" x14ac:dyDescent="0.3">
      <c r="B11" s="33" t="str">
        <f>VLOOKUP(C11,Sheet1!$A$1:$B$93,2)</f>
        <v xml:space="preserve"> </v>
      </c>
      <c r="C11" s="177">
        <f>VLOOKUP($U$8,'Nilai Syafahi'!$A$4:$Z$43,5,FALSE)</f>
        <v>0</v>
      </c>
      <c r="D11" s="178"/>
      <c r="E11" s="178"/>
      <c r="F11" s="178"/>
      <c r="G11" s="196"/>
      <c r="H11" s="197"/>
      <c r="I11" s="197"/>
      <c r="J11" s="197"/>
      <c r="K11" s="64" t="s">
        <v>6</v>
      </c>
      <c r="L11" s="81">
        <v>41</v>
      </c>
      <c r="M11" s="88" t="str">
        <f>VLOOKUP(N11,Sheet1!$A$1:$B$93,2)</f>
        <v xml:space="preserve"> </v>
      </c>
      <c r="N11" s="66">
        <f>VLOOKUP($U$8,'Nilai Tahriri'!$A$2:$AK$41,5,FALSE)</f>
        <v>0</v>
      </c>
      <c r="O11" s="90"/>
      <c r="P11" s="179" t="s">
        <v>102</v>
      </c>
      <c r="Q11" s="180"/>
      <c r="R11" s="61">
        <v>3</v>
      </c>
      <c r="S11" s="22"/>
      <c r="T11" s="22"/>
      <c r="U11" s="167"/>
      <c r="V11" s="169"/>
      <c r="W11" s="19"/>
      <c r="X11" s="19"/>
      <c r="Y11" s="19"/>
      <c r="Z11" s="19"/>
      <c r="AA11" s="19"/>
      <c r="AB11" s="19"/>
    </row>
    <row r="12" spans="2:28" ht="15.6" customHeight="1" x14ac:dyDescent="0.3">
      <c r="B12" s="33" t="str">
        <f>VLOOKUP(C12,Sheet1!$A$1:$B$93,2)</f>
        <v xml:space="preserve"> </v>
      </c>
      <c r="C12" s="177">
        <f>VLOOKUP($U$8,'Nilai Syafahi'!$A$4:$Z$43,6,FALSE)</f>
        <v>0</v>
      </c>
      <c r="D12" s="178"/>
      <c r="E12" s="178"/>
      <c r="F12" s="178"/>
      <c r="G12" s="196"/>
      <c r="H12" s="197"/>
      <c r="I12" s="197"/>
      <c r="J12" s="197"/>
      <c r="K12" s="64" t="s">
        <v>8</v>
      </c>
      <c r="L12" s="81">
        <v>42</v>
      </c>
      <c r="M12" s="88" t="str">
        <f>VLOOKUP(N12,Sheet1!$A$1:$B$93,2)</f>
        <v xml:space="preserve"> </v>
      </c>
      <c r="N12" s="66">
        <f>VLOOKUP($U$8,'Nilai Tahriri'!$A$2:$AK$41,6,FALSE)</f>
        <v>0</v>
      </c>
      <c r="O12" s="90"/>
      <c r="P12" s="179" t="s">
        <v>103</v>
      </c>
      <c r="Q12" s="180"/>
      <c r="R12" s="61">
        <v>4</v>
      </c>
      <c r="S12" s="22"/>
      <c r="T12" s="22"/>
      <c r="U12" s="166" t="s">
        <v>153</v>
      </c>
      <c r="V12" s="170">
        <v>24</v>
      </c>
      <c r="W12" s="19"/>
      <c r="X12" s="19"/>
      <c r="Y12" s="19"/>
      <c r="Z12" s="19"/>
      <c r="AA12" s="19"/>
      <c r="AB12" s="19"/>
    </row>
    <row r="13" spans="2:28" ht="15.6" customHeight="1" x14ac:dyDescent="0.3">
      <c r="B13" s="33" t="str">
        <f>VLOOKUP(C13,Sheet1!$A$1:$B$93,2)</f>
        <v xml:space="preserve"> </v>
      </c>
      <c r="C13" s="177">
        <f>VLOOKUP($U$8,'Nilai Syafahi'!$A$4:$Z$43,7,FALSE)</f>
        <v>0</v>
      </c>
      <c r="D13" s="178"/>
      <c r="E13" s="178"/>
      <c r="F13" s="178"/>
      <c r="G13" s="196"/>
      <c r="H13" s="197"/>
      <c r="I13" s="197"/>
      <c r="J13" s="197"/>
      <c r="K13" s="64" t="s">
        <v>10</v>
      </c>
      <c r="L13" s="81">
        <v>43</v>
      </c>
      <c r="M13" s="88" t="str">
        <f>VLOOKUP(N13,Sheet1!$A$1:$B$93,2)</f>
        <v xml:space="preserve"> </v>
      </c>
      <c r="N13" s="66">
        <f>VLOOKUP($U$8,'Nilai Tahriri'!$A$2:$AK$41,7,FALSE)</f>
        <v>0</v>
      </c>
      <c r="O13" s="90"/>
      <c r="P13" s="179" t="s">
        <v>104</v>
      </c>
      <c r="Q13" s="180"/>
      <c r="R13" s="61">
        <v>5</v>
      </c>
      <c r="S13" s="22"/>
      <c r="T13" s="22"/>
      <c r="U13" s="167"/>
      <c r="V13" s="169"/>
      <c r="W13" s="19"/>
      <c r="X13" s="19"/>
      <c r="Y13" s="19"/>
      <c r="Z13" s="19"/>
      <c r="AA13" s="19"/>
      <c r="AB13" s="19"/>
    </row>
    <row r="14" spans="2:28" ht="15.6" customHeight="1" x14ac:dyDescent="0.3">
      <c r="B14" s="33" t="str">
        <f>VLOOKUP(C14,Sheet1!$A$1:$B$93,2)</f>
        <v xml:space="preserve"> </v>
      </c>
      <c r="C14" s="177">
        <f>VLOOKUP($U$8,'Nilai Syafahi'!$A$4:$Z$43,8,FALSE)</f>
        <v>0</v>
      </c>
      <c r="D14" s="178"/>
      <c r="E14" s="178"/>
      <c r="F14" s="178"/>
      <c r="G14" s="196"/>
      <c r="H14" s="197"/>
      <c r="I14" s="197"/>
      <c r="J14" s="197"/>
      <c r="K14" s="64" t="s">
        <v>12</v>
      </c>
      <c r="L14" s="81">
        <v>44</v>
      </c>
      <c r="M14" s="88" t="str">
        <f>VLOOKUP(N14,Sheet1!$A$1:$B$93,2)</f>
        <v xml:space="preserve"> </v>
      </c>
      <c r="N14" s="66">
        <f>VLOOKUP($U$8,'Nilai Tahriri'!$A$2:$AK$41,8,FALSE)</f>
        <v>0</v>
      </c>
      <c r="O14" s="90"/>
      <c r="P14" s="179" t="s">
        <v>105</v>
      </c>
      <c r="Q14" s="180"/>
      <c r="R14" s="61">
        <v>6</v>
      </c>
      <c r="S14" s="22"/>
      <c r="T14" s="22"/>
      <c r="U14" s="19"/>
      <c r="V14" s="22"/>
      <c r="W14" s="19"/>
      <c r="X14" s="19"/>
      <c r="Y14" s="19"/>
      <c r="Z14" s="19"/>
      <c r="AA14" s="19"/>
      <c r="AB14" s="19"/>
    </row>
    <row r="15" spans="2:28" ht="15.6" customHeight="1" thickBot="1" x14ac:dyDescent="0.35">
      <c r="B15" s="33" t="str">
        <f>VLOOKUP(C15,Sheet1!$A$1:$B$93,2)</f>
        <v xml:space="preserve"> </v>
      </c>
      <c r="C15" s="177">
        <f>VLOOKUP($U$8,'Nilai Syafahi'!$A$4:$Z$43,9,FALSE)</f>
        <v>0</v>
      </c>
      <c r="D15" s="178"/>
      <c r="E15" s="178"/>
      <c r="F15" s="178"/>
      <c r="G15" s="196"/>
      <c r="H15" s="197"/>
      <c r="I15" s="197"/>
      <c r="J15" s="197"/>
      <c r="K15" s="64" t="s">
        <v>14</v>
      </c>
      <c r="L15" s="81">
        <v>45</v>
      </c>
      <c r="M15" s="88" t="str">
        <f>VLOOKUP(N15,Sheet1!$A$1:$B$93,2)</f>
        <v xml:space="preserve"> </v>
      </c>
      <c r="N15" s="66">
        <f>VLOOKUP($U$8,'Nilai Tahriri'!$A$2:$AK$41,9,FALSE)</f>
        <v>0</v>
      </c>
      <c r="O15" s="90"/>
      <c r="P15" s="179" t="s">
        <v>106</v>
      </c>
      <c r="Q15" s="180"/>
      <c r="R15" s="61">
        <v>7</v>
      </c>
      <c r="S15" s="25"/>
      <c r="T15" s="25"/>
      <c r="U15" s="19"/>
      <c r="V15" s="25"/>
      <c r="W15" s="19"/>
      <c r="X15" s="19"/>
      <c r="Y15" s="19"/>
      <c r="Z15" s="19"/>
      <c r="AA15" s="19"/>
      <c r="AB15" s="19"/>
    </row>
    <row r="16" spans="2:28" ht="15.6" customHeight="1" thickBot="1" x14ac:dyDescent="0.35">
      <c r="B16" s="260" t="s">
        <v>143</v>
      </c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88" t="str">
        <f>VLOOKUP(N16,Sheet1!$A$1:$B$93,2)</f>
        <v xml:space="preserve"> </v>
      </c>
      <c r="N16" s="66"/>
      <c r="O16" s="90"/>
      <c r="P16" s="179" t="s">
        <v>107</v>
      </c>
      <c r="Q16" s="180"/>
      <c r="R16" s="61">
        <v>8</v>
      </c>
      <c r="S16" s="25"/>
      <c r="T16" s="25"/>
      <c r="U16" s="19"/>
      <c r="V16" s="25"/>
      <c r="W16" s="19"/>
      <c r="X16" s="19"/>
      <c r="Y16" s="19"/>
      <c r="Z16" s="19"/>
      <c r="AA16" s="19"/>
      <c r="AB16" s="19"/>
    </row>
    <row r="17" spans="2:28" ht="15.6" customHeight="1" x14ac:dyDescent="0.3">
      <c r="B17" s="33" t="str">
        <f>VLOOKUP(C17,Sheet1!$A$1:$B$93,2)</f>
        <v xml:space="preserve"> </v>
      </c>
      <c r="C17" s="177">
        <f>VLOOKUP($U$8,'Nilai Syafahi'!$A$4:$Z$43,10,FALSE)</f>
        <v>0</v>
      </c>
      <c r="D17" s="178"/>
      <c r="E17" s="178"/>
      <c r="F17" s="178"/>
      <c r="G17" s="193" t="s">
        <v>66</v>
      </c>
      <c r="H17" s="194"/>
      <c r="I17" s="194"/>
      <c r="J17" s="194"/>
      <c r="K17" s="195"/>
      <c r="L17" s="81">
        <v>46</v>
      </c>
      <c r="M17" s="88" t="str">
        <f>VLOOKUP(N17,Sheet1!$A$1:$B$93,2)</f>
        <v xml:space="preserve"> </v>
      </c>
      <c r="N17" s="66">
        <f>VLOOKUP($U$8,'Nilai Tahriri'!$A$2:$AK$41,10,FALSE)</f>
        <v>0</v>
      </c>
      <c r="O17" s="90"/>
      <c r="P17" s="179" t="s">
        <v>108</v>
      </c>
      <c r="Q17" s="180"/>
      <c r="R17" s="61">
        <v>9</v>
      </c>
      <c r="S17" s="25"/>
      <c r="T17" s="25"/>
      <c r="U17" s="19"/>
      <c r="V17" s="25"/>
      <c r="W17" s="19"/>
      <c r="X17" s="19"/>
      <c r="Y17" s="19"/>
      <c r="Z17" s="19"/>
      <c r="AA17" s="19"/>
      <c r="AB17" s="19"/>
    </row>
    <row r="18" spans="2:28" ht="15.6" customHeight="1" x14ac:dyDescent="0.3">
      <c r="B18" s="33" t="str">
        <f>VLOOKUP(C18,Sheet1!$A$1:$B$93,2)</f>
        <v xml:space="preserve"> </v>
      </c>
      <c r="C18" s="177">
        <f>VLOOKUP($U$8,'Nilai Syafahi'!$A$4:$Z$43,11,FALSE)</f>
        <v>0</v>
      </c>
      <c r="D18" s="178"/>
      <c r="E18" s="178"/>
      <c r="F18" s="178"/>
      <c r="G18" s="193" t="s">
        <v>180</v>
      </c>
      <c r="H18" s="194" t="s">
        <v>180</v>
      </c>
      <c r="I18" s="194" t="s">
        <v>180</v>
      </c>
      <c r="J18" s="194" t="s">
        <v>180</v>
      </c>
      <c r="K18" s="195" t="s">
        <v>180</v>
      </c>
      <c r="L18" s="81">
        <v>47</v>
      </c>
      <c r="M18" s="88" t="str">
        <f>VLOOKUP(N18,Sheet1!$A$1:$B$93,2)</f>
        <v xml:space="preserve"> </v>
      </c>
      <c r="N18" s="66">
        <f>VLOOKUP($U$8,'Nilai Tahriri'!$A$2:$AK$41,11,FALSE)</f>
        <v>0</v>
      </c>
      <c r="O18" s="90"/>
      <c r="P18" s="179" t="s">
        <v>109</v>
      </c>
      <c r="Q18" s="180"/>
      <c r="R18" s="61">
        <v>10</v>
      </c>
      <c r="S18" s="25"/>
      <c r="T18" s="25"/>
      <c r="U18" s="19"/>
      <c r="V18" s="25"/>
      <c r="W18" s="19"/>
      <c r="X18" s="19"/>
      <c r="Y18" s="19"/>
      <c r="Z18" s="19"/>
      <c r="AA18" s="19"/>
      <c r="AB18" s="19"/>
    </row>
    <row r="19" spans="2:28" ht="15.6" customHeight="1" x14ac:dyDescent="0.3">
      <c r="B19" s="33" t="str">
        <f>VLOOKUP(C19,Sheet1!$A$1:$B$93,2)</f>
        <v xml:space="preserve"> </v>
      </c>
      <c r="C19" s="177">
        <f>VLOOKUP($U$8,'Nilai Syafahi'!$A$4:$Z$43,12,FALSE)</f>
        <v>0</v>
      </c>
      <c r="D19" s="178"/>
      <c r="E19" s="178"/>
      <c r="F19" s="178"/>
      <c r="G19" s="193" t="s">
        <v>88</v>
      </c>
      <c r="H19" s="194"/>
      <c r="I19" s="194"/>
      <c r="J19" s="194"/>
      <c r="K19" s="195"/>
      <c r="L19" s="81">
        <v>48</v>
      </c>
      <c r="M19" s="88" t="str">
        <f>VLOOKUP(N19,Sheet1!$A$1:$B$93,2)</f>
        <v xml:space="preserve"> </v>
      </c>
      <c r="N19" s="66">
        <f>VLOOKUP($U$8,'Nilai Tahriri'!$A$2:$AK$41,12,FALSE)</f>
        <v>0</v>
      </c>
      <c r="O19" s="90"/>
      <c r="P19" s="179" t="s">
        <v>110</v>
      </c>
      <c r="Q19" s="180"/>
      <c r="R19" s="61">
        <v>11</v>
      </c>
      <c r="S19" s="25"/>
      <c r="T19" s="25"/>
      <c r="U19" s="19"/>
      <c r="V19" s="25"/>
      <c r="W19" s="19"/>
      <c r="X19" s="19"/>
      <c r="Y19" s="19"/>
      <c r="Z19" s="19"/>
      <c r="AA19" s="19"/>
      <c r="AB19" s="19"/>
    </row>
    <row r="20" spans="2:28" ht="15.6" customHeight="1" x14ac:dyDescent="0.3">
      <c r="B20" s="33" t="str">
        <f>VLOOKUP(C20,Sheet1!$A$1:$B$93,2)</f>
        <v xml:space="preserve"> </v>
      </c>
      <c r="C20" s="177">
        <f>VLOOKUP($U$8,'Nilai Syafahi'!$A$4:$Z$43,13,FALSE)</f>
        <v>0</v>
      </c>
      <c r="D20" s="178"/>
      <c r="E20" s="178"/>
      <c r="F20" s="178"/>
      <c r="G20" s="193" t="s">
        <v>268</v>
      </c>
      <c r="H20" s="194"/>
      <c r="I20" s="194"/>
      <c r="J20" s="194"/>
      <c r="K20" s="195"/>
      <c r="L20" s="81">
        <v>49</v>
      </c>
      <c r="M20" s="88" t="str">
        <f>VLOOKUP(N20,Sheet1!$A$1:$B$93,2)</f>
        <v xml:space="preserve"> </v>
      </c>
      <c r="N20" s="66">
        <f>VLOOKUP($U$8,'Nilai Tahriri'!$A$2:$AK$41,13,FALSE)</f>
        <v>0</v>
      </c>
      <c r="O20" s="90"/>
      <c r="P20" s="179" t="s">
        <v>111</v>
      </c>
      <c r="Q20" s="180"/>
      <c r="R20" s="61">
        <v>12</v>
      </c>
      <c r="S20" s="25"/>
      <c r="T20" s="25"/>
      <c r="U20" s="19"/>
      <c r="V20" s="19"/>
      <c r="W20" s="19"/>
      <c r="X20" s="19"/>
      <c r="Y20" s="19"/>
      <c r="Z20" s="19"/>
      <c r="AA20" s="19"/>
      <c r="AB20" s="19"/>
    </row>
    <row r="21" spans="2:28" ht="15.6" customHeight="1" thickBot="1" x14ac:dyDescent="0.35">
      <c r="B21" s="59" t="str">
        <f>VLOOKUP(C21,Sheet1!$A$1:$B$93,2)</f>
        <v xml:space="preserve"> </v>
      </c>
      <c r="C21" s="177">
        <f>VLOOKUP($U$8,'Nilai Syafahi'!$A$4:$Z$43,14,FALSE)</f>
        <v>0</v>
      </c>
      <c r="D21" s="178"/>
      <c r="E21" s="178"/>
      <c r="F21" s="178"/>
      <c r="G21" s="193" t="s">
        <v>89</v>
      </c>
      <c r="H21" s="194"/>
      <c r="I21" s="194"/>
      <c r="J21" s="194"/>
      <c r="K21" s="195"/>
      <c r="L21" s="81">
        <v>50</v>
      </c>
      <c r="M21" s="88" t="str">
        <f>VLOOKUP(N21,Sheet1!$A$1:$B$93,2)</f>
        <v xml:space="preserve"> </v>
      </c>
      <c r="N21" s="66">
        <f>VLOOKUP($U$8,'Nilai Tahriri'!$A$2:$AK$41,14,FALSE)</f>
        <v>0</v>
      </c>
      <c r="O21" s="90"/>
      <c r="P21" s="179" t="s">
        <v>112</v>
      </c>
      <c r="Q21" s="180"/>
      <c r="R21" s="61">
        <v>13</v>
      </c>
      <c r="S21" s="25"/>
      <c r="T21" s="25"/>
      <c r="U21" s="19"/>
      <c r="V21" s="19"/>
      <c r="W21" s="19"/>
      <c r="X21" s="19"/>
      <c r="Y21" s="19"/>
      <c r="Z21" s="19"/>
      <c r="AA21" s="19"/>
      <c r="AB21" s="19"/>
    </row>
    <row r="22" spans="2:28" ht="15.6" customHeight="1" thickBot="1" x14ac:dyDescent="0.35">
      <c r="B22" s="191" t="s">
        <v>140</v>
      </c>
      <c r="C22" s="192"/>
      <c r="D22" s="192"/>
      <c r="E22" s="192"/>
      <c r="F22" s="192"/>
      <c r="G22" s="192"/>
      <c r="H22" s="192"/>
      <c r="I22" s="192"/>
      <c r="J22" s="192"/>
      <c r="K22" s="192"/>
      <c r="L22" s="192"/>
      <c r="M22" s="88" t="str">
        <f>VLOOKUP(N22,Sheet1!$A$1:$B$93,2)</f>
        <v xml:space="preserve"> </v>
      </c>
      <c r="N22" s="66">
        <f>VLOOKUP($U$8,'Nilai Tahriri'!$A$2:$AK$41,15,FALSE)</f>
        <v>0</v>
      </c>
      <c r="O22" s="90"/>
      <c r="P22" s="179" t="s">
        <v>10</v>
      </c>
      <c r="Q22" s="180"/>
      <c r="R22" s="61">
        <v>14</v>
      </c>
      <c r="S22" s="25"/>
      <c r="T22" s="25"/>
      <c r="U22" s="19"/>
      <c r="V22" s="19"/>
      <c r="W22" s="19"/>
      <c r="X22" s="19"/>
      <c r="Y22" s="19"/>
      <c r="Z22" s="19"/>
      <c r="AA22" s="19"/>
      <c r="AB22" s="19"/>
    </row>
    <row r="23" spans="2:28" ht="15.6" customHeight="1" x14ac:dyDescent="0.3">
      <c r="B23" s="33" t="str">
        <f>VLOOKUP(C23,Sheet1!$A$1:$B$93,2)</f>
        <v xml:space="preserve"> </v>
      </c>
      <c r="C23" s="199">
        <f>VLOOKUP($U$8,'Nilai Syafahi'!$A$4:$Z$43,15,FALSE)</f>
        <v>0</v>
      </c>
      <c r="D23" s="199"/>
      <c r="E23" s="199"/>
      <c r="F23" s="199"/>
      <c r="G23" s="200" t="s">
        <v>182</v>
      </c>
      <c r="H23" s="201"/>
      <c r="I23" s="201"/>
      <c r="J23" s="201"/>
      <c r="K23" s="201"/>
      <c r="L23" s="82">
        <v>51</v>
      </c>
      <c r="M23" s="88" t="str">
        <f>VLOOKUP(N23,Sheet1!$A$1:$B$93,2)</f>
        <v xml:space="preserve"> </v>
      </c>
      <c r="N23" s="66">
        <f>VLOOKUP($U$8,'Nilai Tahriri'!$A$2:$AK$41,16,FALSE)</f>
        <v>0</v>
      </c>
      <c r="O23" s="90"/>
      <c r="P23" s="179" t="s">
        <v>12</v>
      </c>
      <c r="Q23" s="180">
        <v>12</v>
      </c>
      <c r="R23" s="61">
        <v>15</v>
      </c>
      <c r="S23" s="25"/>
      <c r="T23" s="25"/>
      <c r="U23" s="19"/>
      <c r="V23" s="19"/>
      <c r="W23" s="19"/>
      <c r="X23" s="19"/>
      <c r="Y23" s="19"/>
      <c r="Z23" s="19"/>
      <c r="AA23" s="19"/>
      <c r="AB23" s="19"/>
    </row>
    <row r="24" spans="2:28" ht="15.6" customHeight="1" x14ac:dyDescent="0.3">
      <c r="B24" s="33" t="str">
        <f>VLOOKUP(C24,Sheet1!$A$1:$B$93,2)</f>
        <v xml:space="preserve"> </v>
      </c>
      <c r="C24" s="199">
        <f>VLOOKUP($U$8,'Nilai Syafahi'!$A$4:$Z$43,16,FALSE)</f>
        <v>0</v>
      </c>
      <c r="D24" s="199"/>
      <c r="E24" s="199"/>
      <c r="F24" s="199"/>
      <c r="G24" s="198" t="s">
        <v>181</v>
      </c>
      <c r="H24" s="179"/>
      <c r="I24" s="179"/>
      <c r="J24" s="179"/>
      <c r="K24" s="179"/>
      <c r="L24" s="83">
        <v>52</v>
      </c>
      <c r="M24" s="88" t="str">
        <f>VLOOKUP(N24,Sheet1!$A$1:$B$93,2)</f>
        <v xml:space="preserve"> </v>
      </c>
      <c r="N24" s="66">
        <f>VLOOKUP($U$8,'Nilai Tahriri'!$A$2:$AK$41,17,FALSE)</f>
        <v>0</v>
      </c>
      <c r="O24" s="90"/>
      <c r="P24" s="179" t="s">
        <v>113</v>
      </c>
      <c r="Q24" s="180"/>
      <c r="R24" s="61">
        <v>16</v>
      </c>
      <c r="S24" s="25"/>
      <c r="T24" s="25"/>
      <c r="U24" s="19"/>
      <c r="V24" s="25"/>
      <c r="W24" s="19"/>
      <c r="X24" s="19"/>
      <c r="Y24" s="19"/>
      <c r="Z24" s="19"/>
      <c r="AA24" s="19"/>
      <c r="AB24" s="19"/>
    </row>
    <row r="25" spans="2:28" ht="15.6" customHeight="1" x14ac:dyDescent="0.3">
      <c r="B25" s="33" t="str">
        <f>VLOOKUP(C25,Sheet1!$A$1:$B$93,2)</f>
        <v xml:space="preserve"> </v>
      </c>
      <c r="C25" s="199">
        <f>VLOOKUP($U$8,'Nilai Syafahi'!$A$4:$Z$43,17,FALSE)</f>
        <v>0</v>
      </c>
      <c r="D25" s="199"/>
      <c r="E25" s="199"/>
      <c r="F25" s="199"/>
      <c r="G25" s="198" t="s">
        <v>16</v>
      </c>
      <c r="H25" s="179"/>
      <c r="I25" s="179"/>
      <c r="J25" s="179"/>
      <c r="K25" s="179"/>
      <c r="L25" s="84">
        <v>53</v>
      </c>
      <c r="M25" s="88" t="str">
        <f>VLOOKUP(N25,Sheet1!$A$1:$B$93,2)</f>
        <v xml:space="preserve"> </v>
      </c>
      <c r="N25" s="66">
        <f>VLOOKUP($U$8,'Nilai Tahriri'!$A$2:$AK$41,18,FALSE)</f>
        <v>0</v>
      </c>
      <c r="O25" s="90"/>
      <c r="P25" s="179" t="s">
        <v>114</v>
      </c>
      <c r="Q25" s="180"/>
      <c r="R25" s="61">
        <v>17</v>
      </c>
      <c r="S25" s="25"/>
      <c r="T25" s="25"/>
      <c r="U25" s="19"/>
      <c r="V25" s="25"/>
      <c r="W25" s="19"/>
      <c r="X25" s="19"/>
      <c r="Y25" s="19"/>
      <c r="Z25" s="19"/>
      <c r="AA25" s="19"/>
      <c r="AB25" s="19"/>
    </row>
    <row r="26" spans="2:28" ht="15.6" customHeight="1" x14ac:dyDescent="0.3">
      <c r="B26" s="33" t="str">
        <f>VLOOKUP(C26,Sheet1!$A$1:$B$93,2)</f>
        <v xml:space="preserve"> </v>
      </c>
      <c r="C26" s="199">
        <f>VLOOKUP($U$8,'Nilai Syafahi'!$A$4:$Z$43,18,FALSE)</f>
        <v>0</v>
      </c>
      <c r="D26" s="199"/>
      <c r="E26" s="199"/>
      <c r="F26" s="199"/>
      <c r="G26" s="198" t="s">
        <v>104</v>
      </c>
      <c r="H26" s="179"/>
      <c r="I26" s="179"/>
      <c r="J26" s="179"/>
      <c r="K26" s="179"/>
      <c r="L26" s="83">
        <v>54</v>
      </c>
      <c r="M26" s="88" t="str">
        <f>VLOOKUP(N26,Sheet1!$A$1:$B$93,2)</f>
        <v xml:space="preserve"> </v>
      </c>
      <c r="N26" s="66">
        <f>VLOOKUP($U$8,'Nilai Tahriri'!$A$2:$AK$41,19,FALSE)</f>
        <v>0</v>
      </c>
      <c r="O26" s="90"/>
      <c r="P26" s="179" t="s">
        <v>115</v>
      </c>
      <c r="Q26" s="180"/>
      <c r="R26" s="61">
        <v>18</v>
      </c>
      <c r="S26" s="25"/>
      <c r="T26" s="25"/>
      <c r="U26" s="19"/>
      <c r="V26" s="25"/>
      <c r="W26" s="19"/>
      <c r="X26" s="19"/>
      <c r="Y26" s="19"/>
      <c r="Z26" s="19"/>
      <c r="AA26" s="19"/>
      <c r="AB26" s="19"/>
    </row>
    <row r="27" spans="2:28" ht="15.6" customHeight="1" x14ac:dyDescent="0.3">
      <c r="B27" s="33" t="str">
        <f>VLOOKUP(C27,Sheet1!$A$1:$B$93,2)</f>
        <v xml:space="preserve"> </v>
      </c>
      <c r="C27" s="199"/>
      <c r="D27" s="199"/>
      <c r="E27" s="199"/>
      <c r="F27" s="199"/>
      <c r="G27" s="274" t="s">
        <v>183</v>
      </c>
      <c r="H27" s="275"/>
      <c r="I27" s="275"/>
      <c r="J27" s="275"/>
      <c r="K27" s="62" t="s">
        <v>267</v>
      </c>
      <c r="L27" s="84">
        <v>55</v>
      </c>
      <c r="M27" s="88" t="str">
        <f>VLOOKUP(N27,Sheet1!$A$1:$B$93,2)</f>
        <v xml:space="preserve"> </v>
      </c>
      <c r="N27" s="66"/>
      <c r="O27" s="90"/>
      <c r="P27" s="179" t="s">
        <v>116</v>
      </c>
      <c r="Q27" s="180"/>
      <c r="R27" s="61">
        <v>19</v>
      </c>
      <c r="S27" s="25"/>
      <c r="T27" s="25"/>
      <c r="U27" s="19"/>
      <c r="V27" s="25"/>
      <c r="W27" s="19"/>
      <c r="X27" s="19"/>
      <c r="Y27" s="19"/>
      <c r="Z27" s="19"/>
      <c r="AA27" s="19"/>
      <c r="AB27" s="19"/>
    </row>
    <row r="28" spans="2:28" ht="15.6" customHeight="1" thickBot="1" x14ac:dyDescent="0.35">
      <c r="B28" s="59" t="str">
        <f>VLOOKUP(C28,Sheet1!$A$1:$B$93,2)</f>
        <v xml:space="preserve"> </v>
      </c>
      <c r="C28" s="239">
        <f>VLOOKUP($U$8,'Nilai Syafahi'!$A$4:$Z$43,19,FALSE)</f>
        <v>0</v>
      </c>
      <c r="D28" s="239"/>
      <c r="E28" s="239"/>
      <c r="F28" s="239"/>
      <c r="G28" s="198" t="s">
        <v>19</v>
      </c>
      <c r="H28" s="179"/>
      <c r="I28" s="179"/>
      <c r="J28" s="179"/>
      <c r="K28" s="179"/>
      <c r="L28" s="85">
        <v>56</v>
      </c>
      <c r="M28" s="88" t="str">
        <f>VLOOKUP(N28,Sheet1!$A$1:$B$93,2)</f>
        <v xml:space="preserve"> </v>
      </c>
      <c r="N28" s="66"/>
      <c r="O28" s="90"/>
      <c r="P28" s="179" t="s">
        <v>117</v>
      </c>
      <c r="Q28" s="180"/>
      <c r="R28" s="61">
        <v>20</v>
      </c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2:28" ht="15.6" customHeight="1" thickBot="1" x14ac:dyDescent="0.35">
      <c r="B29" s="260" t="s">
        <v>141</v>
      </c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88" t="str">
        <f>VLOOKUP(N29,Sheet1!$A$1:$B$93,2)</f>
        <v xml:space="preserve"> </v>
      </c>
      <c r="N29" s="66">
        <f>VLOOKUP($U$8,'Nilai Tahriri'!$A$2:$AK$41,20,FALSE)</f>
        <v>0</v>
      </c>
      <c r="O29" s="90"/>
      <c r="P29" s="179" t="s">
        <v>118</v>
      </c>
      <c r="Q29" s="180"/>
      <c r="R29" s="61">
        <v>21</v>
      </c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2:28" ht="15.6" customHeight="1" x14ac:dyDescent="0.3">
      <c r="B30" s="34"/>
      <c r="C30" s="199"/>
      <c r="D30" s="199"/>
      <c r="E30" s="199"/>
      <c r="F30" s="199"/>
      <c r="G30" s="183" t="s">
        <v>21</v>
      </c>
      <c r="H30" s="184"/>
      <c r="I30" s="184"/>
      <c r="J30" s="184"/>
      <c r="K30" s="185"/>
      <c r="L30" s="86">
        <v>57</v>
      </c>
      <c r="M30" s="88" t="str">
        <f>VLOOKUP(N30,Sheet1!$A$1:$B$93,2)</f>
        <v xml:space="preserve"> </v>
      </c>
      <c r="N30" s="66">
        <f>VLOOKUP($U$8,'Nilai Tahriri'!$A$2:$AK$41,21,FALSE)</f>
        <v>0</v>
      </c>
      <c r="O30" s="90"/>
      <c r="P30" s="179" t="s">
        <v>119</v>
      </c>
      <c r="Q30" s="180"/>
      <c r="R30" s="61">
        <v>22</v>
      </c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2:28" ht="15.6" customHeight="1" x14ac:dyDescent="0.3">
      <c r="B31" s="34" t="str">
        <f>VLOOKUP(C31,Sheet1!$A$1:$B$93,2)</f>
        <v xml:space="preserve"> </v>
      </c>
      <c r="C31" s="199"/>
      <c r="D31" s="199"/>
      <c r="E31" s="199"/>
      <c r="F31" s="199"/>
      <c r="G31" s="198" t="s">
        <v>22</v>
      </c>
      <c r="H31" s="179"/>
      <c r="I31" s="179"/>
      <c r="J31" s="179"/>
      <c r="K31" s="180"/>
      <c r="L31" s="83">
        <v>58</v>
      </c>
      <c r="M31" s="88" t="str">
        <f>VLOOKUP(N31,Sheet1!$A$1:$B$93,2)</f>
        <v xml:space="preserve"> </v>
      </c>
      <c r="N31" s="66">
        <f>VLOOKUP($U$8,'Nilai Tahriri'!$A$2:$AK$41,22,FALSE)</f>
        <v>0</v>
      </c>
      <c r="O31" s="90"/>
      <c r="P31" s="179" t="s">
        <v>120</v>
      </c>
      <c r="Q31" s="180"/>
      <c r="R31" s="61">
        <v>23</v>
      </c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2:28" ht="15.6" customHeight="1" x14ac:dyDescent="0.3">
      <c r="B32" s="60" t="str">
        <f>VLOOKUP(C32,Sheet1!$A$1:$B$93,2)</f>
        <v xml:space="preserve"> </v>
      </c>
      <c r="C32" s="202"/>
      <c r="D32" s="202"/>
      <c r="E32" s="202"/>
      <c r="F32" s="202"/>
      <c r="G32" s="198" t="s">
        <v>24</v>
      </c>
      <c r="H32" s="179"/>
      <c r="I32" s="179"/>
      <c r="J32" s="179"/>
      <c r="K32" s="180"/>
      <c r="L32" s="86">
        <v>59</v>
      </c>
      <c r="M32" s="88" t="str">
        <f>VLOOKUP(N32,Sheet1!$A$1:$B$93,2)</f>
        <v xml:space="preserve"> </v>
      </c>
      <c r="N32" s="66"/>
      <c r="O32" s="90"/>
      <c r="P32" s="179" t="s">
        <v>28</v>
      </c>
      <c r="Q32" s="180"/>
      <c r="R32" s="61">
        <v>24</v>
      </c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2:28" ht="15.6" customHeight="1" thickBot="1" x14ac:dyDescent="0.35">
      <c r="B33" s="60" t="str">
        <f>VLOOKUP(C33,Sheet1!$A$1:$B$93,2)</f>
        <v xml:space="preserve"> </v>
      </c>
      <c r="C33" s="202"/>
      <c r="D33" s="202"/>
      <c r="E33" s="202"/>
      <c r="F33" s="202"/>
      <c r="G33" s="271" t="s">
        <v>25</v>
      </c>
      <c r="H33" s="272"/>
      <c r="I33" s="272"/>
      <c r="J33" s="272"/>
      <c r="K33" s="273"/>
      <c r="L33" s="83">
        <v>60</v>
      </c>
      <c r="M33" s="88" t="str">
        <f>VLOOKUP(N33,Sheet1!$A$1:$B$93,2)</f>
        <v xml:space="preserve"> </v>
      </c>
      <c r="N33" s="66">
        <f>VLOOKUP($U$8,'Nilai Tahriri'!$A$2:$AK$41,23,FALSE)</f>
        <v>0</v>
      </c>
      <c r="O33" s="90"/>
      <c r="P33" s="179" t="s">
        <v>121</v>
      </c>
      <c r="Q33" s="180"/>
      <c r="R33" s="61">
        <v>25</v>
      </c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2:28" ht="15.6" customHeight="1" thickBot="1" x14ac:dyDescent="0.35">
      <c r="B34" s="243">
        <f>VLOOKUP($U$8,'Nilai Syafahi'!$A$4:$Z$43,20,FALSE)</f>
        <v>0</v>
      </c>
      <c r="C34" s="244"/>
      <c r="D34" s="244"/>
      <c r="E34" s="244"/>
      <c r="F34" s="244"/>
      <c r="G34" s="244"/>
      <c r="H34" s="244"/>
      <c r="I34" s="244"/>
      <c r="J34" s="244"/>
      <c r="K34" s="245" t="s">
        <v>27</v>
      </c>
      <c r="L34" s="246"/>
      <c r="M34" s="88" t="str">
        <f>VLOOKUP(N34,Sheet1!$A$1:$B$93,2)</f>
        <v xml:space="preserve"> </v>
      </c>
      <c r="N34" s="66">
        <f>VLOOKUP($U$8,'Nilai Tahriri'!$A$2:$AK$41,24,FALSE)</f>
        <v>0</v>
      </c>
      <c r="O34" s="90"/>
      <c r="P34" s="179" t="s">
        <v>122</v>
      </c>
      <c r="Q34" s="180"/>
      <c r="R34" s="61">
        <v>26</v>
      </c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2:28" ht="17.100000000000001" customHeight="1" thickBot="1" x14ac:dyDescent="0.35">
      <c r="B35" s="256"/>
      <c r="C35" s="257"/>
      <c r="D35" s="257"/>
      <c r="E35" s="257"/>
      <c r="F35" s="257"/>
      <c r="G35" s="257"/>
      <c r="H35" s="257"/>
      <c r="I35" s="257"/>
      <c r="J35" s="257"/>
      <c r="K35" s="258"/>
      <c r="L35" s="208"/>
      <c r="M35" s="88" t="str">
        <f>VLOOKUP(N35,Sheet1!$A$1:$B$93,2)</f>
        <v xml:space="preserve"> </v>
      </c>
      <c r="N35" s="92">
        <f>VLOOKUP($U$8,'Nilai Tahriri'!$A$2:$AK$41,25,FALSE)</f>
        <v>0</v>
      </c>
      <c r="O35" s="95" t="s">
        <v>139</v>
      </c>
      <c r="P35" s="179" t="s">
        <v>123</v>
      </c>
      <c r="Q35" s="180"/>
      <c r="R35" s="93">
        <v>27</v>
      </c>
      <c r="S35" s="19"/>
      <c r="T35" s="19"/>
      <c r="U35" s="91"/>
      <c r="V35" s="19"/>
      <c r="W35" s="19"/>
      <c r="X35" s="19"/>
      <c r="Y35" s="19"/>
      <c r="Z35" s="19"/>
      <c r="AA35" s="19"/>
      <c r="AB35" s="19"/>
    </row>
    <row r="36" spans="2:28" ht="15.6" customHeight="1" thickBot="1" x14ac:dyDescent="0.35">
      <c r="B36" s="240" t="s">
        <v>31</v>
      </c>
      <c r="C36" s="241"/>
      <c r="D36" s="241"/>
      <c r="E36" s="241"/>
      <c r="F36" s="241"/>
      <c r="G36" s="241"/>
      <c r="H36" s="241"/>
      <c r="I36" s="241"/>
      <c r="J36" s="241"/>
      <c r="K36" s="242"/>
      <c r="L36" s="209"/>
      <c r="M36" s="88" t="str">
        <f>VLOOKUP(N36,Sheet1!$A$1:$B$93,2)</f>
        <v xml:space="preserve"> </v>
      </c>
      <c r="N36" s="66">
        <f>VLOOKUP($U$8,'Nilai Tahriri'!$A$2:$AK$41,26,FALSE)</f>
        <v>0</v>
      </c>
      <c r="O36" s="95" t="s">
        <v>137</v>
      </c>
      <c r="P36" s="179" t="s">
        <v>124</v>
      </c>
      <c r="Q36" s="180"/>
      <c r="R36" s="61">
        <v>28</v>
      </c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2:28" ht="15.6" customHeight="1" x14ac:dyDescent="0.3">
      <c r="B37" s="212" t="s">
        <v>32</v>
      </c>
      <c r="C37" s="213"/>
      <c r="D37" s="213" t="s">
        <v>33</v>
      </c>
      <c r="E37" s="213"/>
      <c r="F37" s="213"/>
      <c r="G37" s="213"/>
      <c r="H37" s="213"/>
      <c r="I37" s="213"/>
      <c r="J37" s="213"/>
      <c r="K37" s="35" t="s">
        <v>34</v>
      </c>
      <c r="L37" s="209"/>
      <c r="M37" s="88" t="str">
        <f>VLOOKUP(N37,Sheet1!$A$1:$B$93,2)</f>
        <v xml:space="preserve"> </v>
      </c>
      <c r="N37" s="66">
        <f>VLOOKUP($U$8,'Nilai Tahriri'!$A$2:$AK$41,27,FALSE)</f>
        <v>0</v>
      </c>
      <c r="O37" s="95" t="s">
        <v>138</v>
      </c>
      <c r="P37" s="179" t="s">
        <v>125</v>
      </c>
      <c r="Q37" s="180"/>
      <c r="R37" s="61">
        <v>29</v>
      </c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2:28" ht="15.6" customHeight="1" thickBot="1" x14ac:dyDescent="0.35">
      <c r="B38" s="247">
        <f>VLOOKUP($U$8,Akhlak!$A$4:$J$43,6,FALSE)</f>
        <v>0</v>
      </c>
      <c r="C38" s="248"/>
      <c r="D38" s="248">
        <f>VLOOKUP($U$8,Akhlak!$A$4:$J$43,5,FALSE)</f>
        <v>0</v>
      </c>
      <c r="E38" s="248"/>
      <c r="F38" s="248"/>
      <c r="G38" s="248"/>
      <c r="H38" s="248"/>
      <c r="I38" s="248"/>
      <c r="J38" s="248"/>
      <c r="K38" s="36">
        <f>VLOOKUP($U$8,Akhlak!$A$4:$J$43,4,FALSE)</f>
        <v>0</v>
      </c>
      <c r="L38" s="209"/>
      <c r="M38" s="88" t="str">
        <f>VLOOKUP(N38,Sheet1!$A$1:$B$93,2)</f>
        <v xml:space="preserve"> </v>
      </c>
      <c r="N38" s="66">
        <f>VLOOKUP($U$8,'Nilai Tahriri'!$A$2:$AK$41,28,FALSE)</f>
        <v>0</v>
      </c>
      <c r="O38" s="95" t="s">
        <v>36</v>
      </c>
      <c r="P38" s="179" t="s">
        <v>126</v>
      </c>
      <c r="Q38" s="180"/>
      <c r="R38" s="61">
        <v>30</v>
      </c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2:28" ht="15.6" customHeight="1" thickBot="1" x14ac:dyDescent="0.35">
      <c r="B39" s="214" t="s">
        <v>35</v>
      </c>
      <c r="C39" s="215"/>
      <c r="D39" s="215"/>
      <c r="E39" s="215"/>
      <c r="F39" s="215"/>
      <c r="G39" s="215"/>
      <c r="H39" s="215"/>
      <c r="I39" s="215"/>
      <c r="J39" s="215"/>
      <c r="K39" s="216"/>
      <c r="L39" s="209"/>
      <c r="M39" s="88" t="str">
        <f>VLOOKUP(N39,Sheet1!$A$1:$B$93,2)</f>
        <v xml:space="preserve"> </v>
      </c>
      <c r="N39" s="66">
        <f>VLOOKUP($U$8,'Nilai Tahriri'!$A$2:$AK$41,29,FALSE)</f>
        <v>0</v>
      </c>
      <c r="O39" s="95" t="s">
        <v>40</v>
      </c>
      <c r="P39" s="179" t="s">
        <v>127</v>
      </c>
      <c r="Q39" s="180"/>
      <c r="R39" s="61">
        <v>31</v>
      </c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2:28" ht="15.6" customHeight="1" x14ac:dyDescent="0.3">
      <c r="B40" s="217" t="s">
        <v>37</v>
      </c>
      <c r="C40" s="218"/>
      <c r="D40" s="218" t="s">
        <v>38</v>
      </c>
      <c r="E40" s="218"/>
      <c r="F40" s="218"/>
      <c r="G40" s="218"/>
      <c r="H40" s="218"/>
      <c r="I40" s="218"/>
      <c r="J40" s="218"/>
      <c r="K40" s="35" t="s">
        <v>39</v>
      </c>
      <c r="L40" s="209"/>
      <c r="M40" s="88" t="str">
        <f>VLOOKUP(N40,Sheet1!$A$1:$B$93,2)</f>
        <v xml:space="preserve"> </v>
      </c>
      <c r="N40" s="66">
        <f>VLOOKUP($U$8,'Nilai Tahriri'!$A$2:$AK$41,30,FALSE)</f>
        <v>0</v>
      </c>
      <c r="O40" s="95" t="s">
        <v>43</v>
      </c>
      <c r="P40" s="179" t="s">
        <v>128</v>
      </c>
      <c r="Q40" s="180"/>
      <c r="R40" s="61">
        <v>32</v>
      </c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2:28" ht="15.6" customHeight="1" thickBot="1" x14ac:dyDescent="0.35">
      <c r="B41" s="237">
        <f>VLOOKUP($U$8,Akhlak!$A$4:$J$43,9,FALSE)</f>
        <v>0</v>
      </c>
      <c r="C41" s="238"/>
      <c r="D41" s="238">
        <f>VLOOKUP($U$8,Akhlak!$A$4:$J$43,8,FALSE)</f>
        <v>0</v>
      </c>
      <c r="E41" s="238"/>
      <c r="F41" s="238"/>
      <c r="G41" s="238"/>
      <c r="H41" s="238"/>
      <c r="I41" s="238"/>
      <c r="J41" s="238"/>
      <c r="K41" s="36">
        <f>VLOOKUP($U$8,Akhlak!$A$4:$J$43,7,FALSE)</f>
        <v>0</v>
      </c>
      <c r="L41" s="209"/>
      <c r="M41" s="88" t="str">
        <f>VLOOKUP(N41,Sheet1!$A$1:$B$93,2)</f>
        <v xml:space="preserve"> </v>
      </c>
      <c r="N41" s="66">
        <f>VLOOKUP($U$8,'Nilai Tahriri'!$A$2:$AK$41,31,FALSE)</f>
        <v>0</v>
      </c>
      <c r="O41" s="95" t="s">
        <v>44</v>
      </c>
      <c r="P41" s="179" t="s">
        <v>129</v>
      </c>
      <c r="Q41" s="180"/>
      <c r="R41" s="61">
        <v>33</v>
      </c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2:28" ht="15.6" customHeight="1" thickBot="1" x14ac:dyDescent="0.35">
      <c r="B42" s="235" t="s">
        <v>41</v>
      </c>
      <c r="C42" s="236"/>
      <c r="D42" s="219" t="s">
        <v>42</v>
      </c>
      <c r="E42" s="219"/>
      <c r="F42" s="219"/>
      <c r="G42" s="219"/>
      <c r="H42" s="219"/>
      <c r="I42" s="219"/>
      <c r="J42" s="219"/>
      <c r="K42" s="220"/>
      <c r="L42" s="210"/>
      <c r="M42" s="88" t="str">
        <f>VLOOKUP(N42,Sheet1!$A$1:$B$93,2)</f>
        <v xml:space="preserve"> </v>
      </c>
      <c r="N42" s="66">
        <f>VLOOKUP($U$8,'Nilai Tahriri'!$A$2:$AK$41,32,FALSE)</f>
        <v>0</v>
      </c>
      <c r="O42" s="95" t="s">
        <v>46</v>
      </c>
      <c r="P42" s="179" t="s">
        <v>130</v>
      </c>
      <c r="Q42" s="180"/>
      <c r="R42" s="61">
        <v>34</v>
      </c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2:28" ht="15.6" customHeight="1" x14ac:dyDescent="0.3">
      <c r="B43" s="229">
        <f ca="1">VLOOKUP($U$8,'Nilai Syafahi'!$A$4:$Z$43,25,FALSE)</f>
        <v>1</v>
      </c>
      <c r="C43" s="230"/>
      <c r="D43" s="223" t="e">
        <f>VLOOKUP($U$8,'Nilai Syafahi'!$A$4:$Z$43,24,FALSE)</f>
        <v>#DIV/0!</v>
      </c>
      <c r="E43" s="224"/>
      <c r="F43" s="224"/>
      <c r="G43" s="224"/>
      <c r="H43" s="224"/>
      <c r="I43" s="224"/>
      <c r="J43" s="225"/>
      <c r="K43" s="221">
        <f>VLOOKUP($U$8,'Nilai Syafahi'!$A$4:$Z$43,23,FALSE)</f>
        <v>0</v>
      </c>
      <c r="L43" s="209"/>
      <c r="M43" s="88" t="str">
        <f>VLOOKUP(N43,Sheet1!$A$1:$B$93,2)</f>
        <v xml:space="preserve"> </v>
      </c>
      <c r="N43" s="66">
        <f>VLOOKUP($U$8,'Nilai Tahriri'!$A$2:$AK$41,33,FALSE)</f>
        <v>0</v>
      </c>
      <c r="O43" s="95" t="s">
        <v>47</v>
      </c>
      <c r="P43" s="179" t="s">
        <v>131</v>
      </c>
      <c r="Q43" s="180"/>
      <c r="R43" s="61">
        <v>35</v>
      </c>
      <c r="S43" s="19"/>
      <c r="T43" s="19"/>
      <c r="U43" s="19"/>
      <c r="V43" s="19"/>
      <c r="W43" s="19"/>
      <c r="X43" s="19"/>
      <c r="Y43" s="19"/>
      <c r="Z43" s="19"/>
      <c r="AA43" s="19"/>
      <c r="AB43" s="19"/>
    </row>
    <row r="44" spans="2:28" ht="15.6" customHeight="1" thickBot="1" x14ac:dyDescent="0.35">
      <c r="B44" s="231"/>
      <c r="C44" s="232"/>
      <c r="D44" s="226"/>
      <c r="E44" s="227"/>
      <c r="F44" s="227"/>
      <c r="G44" s="227"/>
      <c r="H44" s="227"/>
      <c r="I44" s="227"/>
      <c r="J44" s="228"/>
      <c r="K44" s="222"/>
      <c r="L44" s="209"/>
      <c r="M44" s="88" t="str">
        <f>VLOOKUP(N44,Sheet1!$A$1:$B$93,2)</f>
        <v xml:space="preserve"> </v>
      </c>
      <c r="N44" s="66">
        <f>VLOOKUP($U$8,'Nilai Tahriri'!$A$2:$AK$41,34,FALSE)</f>
        <v>0</v>
      </c>
      <c r="O44" s="95" t="s">
        <v>135</v>
      </c>
      <c r="P44" s="179" t="s">
        <v>132</v>
      </c>
      <c r="Q44" s="180"/>
      <c r="R44" s="61">
        <v>36</v>
      </c>
      <c r="S44" s="19"/>
      <c r="T44" s="19"/>
      <c r="U44" s="19"/>
      <c r="V44" s="19"/>
      <c r="W44" s="19"/>
      <c r="X44" s="19"/>
      <c r="Y44" s="19"/>
      <c r="Z44" s="19"/>
      <c r="AA44" s="19"/>
      <c r="AB44" s="19"/>
    </row>
    <row r="45" spans="2:28" ht="15.6" customHeight="1" thickBot="1" x14ac:dyDescent="0.35">
      <c r="B45" s="254" t="s">
        <v>45</v>
      </c>
      <c r="C45" s="255"/>
      <c r="D45" s="255"/>
      <c r="E45" s="255"/>
      <c r="F45" s="255"/>
      <c r="G45" s="255"/>
      <c r="H45" s="255"/>
      <c r="I45" s="255"/>
      <c r="J45" s="255"/>
      <c r="K45" s="255"/>
      <c r="L45" s="209"/>
      <c r="M45" s="88" t="str">
        <f>VLOOKUP(N45,Sheet1!$A$1:$B$93,2)</f>
        <v xml:space="preserve"> </v>
      </c>
      <c r="N45" s="66">
        <f>VLOOKUP($U$8,'Nilai Tahriri'!$A$2:$AK$41,35,FALSE)</f>
        <v>0</v>
      </c>
      <c r="O45" s="95" t="s">
        <v>92</v>
      </c>
      <c r="P45" s="179" t="s">
        <v>133</v>
      </c>
      <c r="Q45" s="180"/>
      <c r="R45" s="61">
        <v>37</v>
      </c>
      <c r="S45" s="19"/>
      <c r="T45" s="19"/>
      <c r="U45" s="19"/>
      <c r="V45" s="233"/>
      <c r="W45" s="233"/>
      <c r="X45" s="233"/>
      <c r="Y45" s="19"/>
      <c r="Z45" s="19"/>
      <c r="AA45" s="19"/>
      <c r="AB45" s="19"/>
    </row>
    <row r="46" spans="2:28" ht="15.6" customHeight="1" x14ac:dyDescent="0.3">
      <c r="B46" s="249" t="str">
        <f>VLOOKUP($U$8,Akhlak!$A$4:$J$43,10,FALSE)</f>
        <v xml:space="preserve"> </v>
      </c>
      <c r="C46" s="250"/>
      <c r="D46" s="250"/>
      <c r="E46" s="250"/>
      <c r="F46" s="250"/>
      <c r="G46" s="250"/>
      <c r="H46" s="250"/>
      <c r="I46" s="250"/>
      <c r="J46" s="250"/>
      <c r="K46" s="251"/>
      <c r="L46" s="209"/>
      <c r="M46" s="88" t="str">
        <f>VLOOKUP(N46,Sheet1!$A$1:$B$93,2)</f>
        <v xml:space="preserve"> </v>
      </c>
      <c r="N46" s="66"/>
      <c r="O46" s="95" t="s">
        <v>48</v>
      </c>
      <c r="P46" s="179" t="s">
        <v>134</v>
      </c>
      <c r="Q46" s="180"/>
      <c r="R46" s="61">
        <v>38</v>
      </c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2:28" ht="15.6" customHeight="1" thickBot="1" x14ac:dyDescent="0.35">
      <c r="B47" s="252"/>
      <c r="C47" s="190"/>
      <c r="D47" s="190"/>
      <c r="E47" s="190"/>
      <c r="F47" s="190"/>
      <c r="G47" s="190"/>
      <c r="H47" s="190"/>
      <c r="I47" s="190"/>
      <c r="J47" s="190"/>
      <c r="K47" s="253"/>
      <c r="L47" s="209"/>
      <c r="M47" s="89" t="str">
        <f>VLOOKUP(N47,Sheet1!$A$1:$B$93,2)</f>
        <v xml:space="preserve"> </v>
      </c>
      <c r="N47" s="67">
        <f>VLOOKUP($U$8,'Nilai Tahriri'!$A$2:$AK$41,36,FALSE)</f>
        <v>0</v>
      </c>
      <c r="O47" s="95" t="s">
        <v>136</v>
      </c>
      <c r="P47" s="179" t="s">
        <v>53</v>
      </c>
      <c r="Q47" s="180"/>
      <c r="R47" s="79">
        <v>39</v>
      </c>
      <c r="S47" s="19"/>
      <c r="T47" s="19"/>
      <c r="U47" s="19"/>
      <c r="V47" s="19"/>
      <c r="W47" s="19"/>
      <c r="X47" s="19"/>
      <c r="Y47" s="19"/>
      <c r="Z47" s="19"/>
      <c r="AA47" s="19"/>
      <c r="AB47" s="19"/>
    </row>
    <row r="48" spans="2:28" ht="18.45" customHeight="1" thickBot="1" x14ac:dyDescent="0.35">
      <c r="B48" s="267" t="e">
        <f>VLOOKUP($U$8,'Nilai Syafahi'!$A$4:$Z$43,26,FALSE)</f>
        <v>#DIV/0!</v>
      </c>
      <c r="C48" s="268"/>
      <c r="D48" s="268"/>
      <c r="E48" s="268"/>
      <c r="F48" s="268"/>
      <c r="G48" s="268"/>
      <c r="H48" s="268"/>
      <c r="I48" s="268"/>
      <c r="J48" s="268"/>
      <c r="K48" s="76" t="s">
        <v>184</v>
      </c>
      <c r="L48" s="211"/>
      <c r="M48" s="269">
        <f>VLOOKUP($U$8,'Nilai Tahriri'!$A$2:$AK$41,37,FALSE)</f>
        <v>0</v>
      </c>
      <c r="N48" s="270" t="e">
        <f>VLOOKUP($U$8,'Nilai Tahriri'!$A$2:$AK$41,41,FALSE)</f>
        <v>#REF!</v>
      </c>
      <c r="O48" s="270" t="e">
        <f>VLOOKUP($U$8,'Nilai Tahriri'!$A$2:$AK$41,41,FALSE)</f>
        <v>#REF!</v>
      </c>
      <c r="P48" s="204" t="s">
        <v>27</v>
      </c>
      <c r="Q48" s="204"/>
      <c r="R48" s="205"/>
      <c r="S48" s="19"/>
      <c r="T48" s="19"/>
      <c r="U48" s="19"/>
      <c r="V48" s="19"/>
      <c r="W48" s="19"/>
      <c r="X48" s="19"/>
      <c r="Y48" s="19"/>
      <c r="Z48" s="234"/>
      <c r="AA48" s="234"/>
      <c r="AB48" s="234"/>
    </row>
    <row r="49" spans="2:28" ht="8.25" customHeight="1" x14ac:dyDescent="0.3"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8"/>
      <c r="M49" s="39"/>
      <c r="N49" s="40"/>
      <c r="O49" s="41"/>
      <c r="P49" s="42"/>
      <c r="Q49" s="42"/>
      <c r="R49" s="42"/>
      <c r="S49" s="19"/>
      <c r="T49" s="19"/>
      <c r="U49" s="19"/>
      <c r="V49" s="19"/>
      <c r="W49" s="19"/>
      <c r="X49" s="19"/>
      <c r="Y49" s="19"/>
      <c r="Z49" s="19"/>
      <c r="AA49" s="19"/>
      <c r="AB49" s="19"/>
    </row>
    <row r="50" spans="2:28" ht="18.3" customHeight="1" x14ac:dyDescent="0.3">
      <c r="B50" s="43"/>
      <c r="C50" s="206"/>
      <c r="D50" s="206"/>
      <c r="E50" s="206"/>
      <c r="F50" s="206"/>
      <c r="G50" s="206"/>
      <c r="H50" s="206"/>
      <c r="I50" s="206"/>
      <c r="J50" s="206"/>
      <c r="K50" s="206"/>
      <c r="L50" s="44"/>
      <c r="M50" s="203" t="str">
        <f>Biodata!$C$13</f>
        <v>١٩ من محرم سنة ١٤٤٨ ه</v>
      </c>
      <c r="N50" s="203"/>
      <c r="O50" s="203"/>
      <c r="P50" s="203"/>
      <c r="Q50" s="207" t="s">
        <v>49</v>
      </c>
      <c r="R50" s="207"/>
      <c r="S50" s="19"/>
      <c r="T50" s="19"/>
      <c r="U50" s="19"/>
      <c r="V50" s="19"/>
      <c r="W50" s="19"/>
      <c r="X50" s="19"/>
      <c r="Y50" s="19"/>
      <c r="Z50" s="19"/>
      <c r="AA50" s="19"/>
      <c r="AB50" s="19"/>
    </row>
    <row r="51" spans="2:28" ht="18.3" customHeight="1" x14ac:dyDescent="0.3">
      <c r="B51" s="43"/>
      <c r="C51" s="206"/>
      <c r="D51" s="206"/>
      <c r="E51" s="206"/>
      <c r="F51" s="206"/>
      <c r="G51" s="206"/>
      <c r="H51" s="206"/>
      <c r="I51" s="206"/>
      <c r="J51" s="206"/>
      <c r="K51" s="206"/>
      <c r="L51" s="44"/>
      <c r="M51" s="203" t="str">
        <f>Biodata!$C$14</f>
        <v>٤٠ من يوليو سنة ٢٠٢٦ م</v>
      </c>
      <c r="N51" s="203"/>
      <c r="O51" s="203"/>
      <c r="P51" s="203"/>
      <c r="Q51" s="207"/>
      <c r="R51" s="207"/>
      <c r="S51" s="19"/>
      <c r="T51" s="19"/>
      <c r="U51" s="19"/>
      <c r="V51" s="19"/>
      <c r="W51" s="19"/>
      <c r="X51" s="19"/>
      <c r="Y51" s="19"/>
      <c r="Z51" s="19"/>
      <c r="AA51" s="19"/>
      <c r="AB51" s="19"/>
    </row>
    <row r="52" spans="2:28" ht="18.3" customHeight="1" x14ac:dyDescent="0.3">
      <c r="B52" s="43"/>
      <c r="C52" s="45"/>
      <c r="D52" s="45"/>
      <c r="E52" s="45"/>
      <c r="F52" s="45"/>
      <c r="G52" s="45"/>
      <c r="H52" s="45"/>
      <c r="I52" s="45"/>
      <c r="J52" s="45"/>
      <c r="K52" s="45"/>
      <c r="L52" s="46"/>
      <c r="M52" s="45"/>
      <c r="N52" s="47"/>
      <c r="O52" s="45"/>
      <c r="P52" s="45"/>
      <c r="Q52" s="45" t="s">
        <v>50</v>
      </c>
      <c r="R52" s="45"/>
      <c r="S52" s="19"/>
      <c r="T52" s="19"/>
      <c r="U52" s="19"/>
      <c r="V52" s="19"/>
      <c r="W52" s="19"/>
      <c r="X52" s="19"/>
      <c r="Y52" s="19"/>
      <c r="Z52" s="19"/>
      <c r="AA52" s="19"/>
      <c r="AB52" s="19"/>
    </row>
    <row r="53" spans="2:28" ht="18.3" customHeight="1" x14ac:dyDescent="0.3">
      <c r="B53" s="263" t="s">
        <v>51</v>
      </c>
      <c r="C53" s="263"/>
      <c r="D53" s="263"/>
      <c r="E53" s="263"/>
      <c r="F53" s="263"/>
      <c r="G53" s="263"/>
      <c r="H53" s="263"/>
      <c r="I53" s="263"/>
      <c r="J53" s="263"/>
      <c r="K53" s="263"/>
      <c r="L53" s="44"/>
      <c r="M53" s="43"/>
      <c r="N53" s="48"/>
      <c r="O53" s="262" t="s">
        <v>52</v>
      </c>
      <c r="P53" s="262"/>
      <c r="Q53" s="262"/>
      <c r="R53" s="43"/>
      <c r="S53" s="19"/>
      <c r="T53" s="19"/>
      <c r="U53" s="19"/>
      <c r="V53" s="19"/>
      <c r="W53" s="19"/>
      <c r="X53" s="19"/>
      <c r="Y53" s="19"/>
      <c r="Z53" s="19"/>
      <c r="AA53" s="19"/>
      <c r="AB53" s="19"/>
    </row>
    <row r="54" spans="2:28" ht="18.3" customHeight="1" x14ac:dyDescent="0.3">
      <c r="B54" s="49"/>
      <c r="C54" s="49"/>
      <c r="D54" s="49"/>
      <c r="E54" s="49"/>
      <c r="F54" s="49"/>
      <c r="G54" s="49"/>
      <c r="H54" s="49"/>
      <c r="I54" s="49"/>
      <c r="J54" s="49"/>
      <c r="K54" s="171" t="s">
        <v>161</v>
      </c>
      <c r="L54" s="171"/>
      <c r="M54" s="171"/>
      <c r="N54" s="171"/>
      <c r="O54" s="171"/>
      <c r="P54" s="44"/>
      <c r="Q54" s="44"/>
      <c r="R54" s="43"/>
      <c r="S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2:28" ht="18.3" customHeight="1" x14ac:dyDescent="0.3">
      <c r="B55" s="49"/>
      <c r="C55" s="49"/>
      <c r="D55" s="49"/>
      <c r="E55" s="49"/>
      <c r="F55" s="49"/>
      <c r="G55" s="49"/>
      <c r="H55" s="49"/>
      <c r="I55" s="49"/>
      <c r="J55" s="49"/>
      <c r="K55" s="49"/>
      <c r="O55" s="44"/>
      <c r="P55" s="44"/>
      <c r="Q55" s="44"/>
      <c r="R55" s="43"/>
      <c r="S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2:28" ht="18.3" customHeight="1" x14ac:dyDescent="0.3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44"/>
      <c r="M56" s="43"/>
      <c r="N56" s="48"/>
      <c r="O56" s="264">
        <f>Biodata!$C$19</f>
        <v>0</v>
      </c>
      <c r="P56" s="264"/>
      <c r="Q56" s="264"/>
      <c r="R56" s="43"/>
      <c r="S56" s="19"/>
      <c r="T56" s="19"/>
      <c r="U56" s="19"/>
      <c r="V56" s="19"/>
      <c r="W56" s="19"/>
      <c r="X56" s="19"/>
      <c r="Y56" s="19"/>
      <c r="Z56" s="19"/>
      <c r="AA56" s="19"/>
      <c r="AB56" s="19"/>
    </row>
    <row r="57" spans="2:28" ht="18.3" customHeight="1" x14ac:dyDescent="0.3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4"/>
      <c r="M57" s="43"/>
      <c r="N57" s="48"/>
      <c r="O57" s="50"/>
      <c r="P57" s="50"/>
      <c r="Q57" s="50"/>
      <c r="R57" s="43"/>
      <c r="S57" s="19"/>
      <c r="T57" s="19"/>
      <c r="U57" s="19"/>
      <c r="V57" s="19"/>
      <c r="W57" s="19"/>
      <c r="X57" s="19"/>
      <c r="Y57" s="19"/>
      <c r="Z57" s="19"/>
      <c r="AA57" s="19"/>
      <c r="AB57" s="19"/>
    </row>
    <row r="58" spans="2:28" ht="18.3" customHeight="1" x14ac:dyDescent="0.3">
      <c r="B58" s="43"/>
      <c r="C58" s="51"/>
      <c r="D58" s="51"/>
      <c r="E58" s="51"/>
      <c r="F58" s="51"/>
      <c r="G58" s="51"/>
      <c r="H58" s="51"/>
      <c r="I58" s="51"/>
      <c r="J58" s="51"/>
      <c r="K58" s="259" t="str">
        <f>Biodata!$C$16</f>
        <v>الأستاذ الحاج أحمد مهيمن الماجستير</v>
      </c>
      <c r="L58" s="259"/>
      <c r="M58" s="259"/>
      <c r="N58" s="259"/>
      <c r="O58" s="259"/>
      <c r="P58" s="51"/>
      <c r="Q58" s="51"/>
      <c r="R58" s="51"/>
      <c r="S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2:28" ht="18.3" hidden="1" customHeight="1" x14ac:dyDescent="0.3">
      <c r="B59" s="52"/>
      <c r="C59" s="52"/>
      <c r="D59" s="52"/>
      <c r="E59" s="52"/>
      <c r="F59" s="52"/>
      <c r="G59" s="52"/>
      <c r="H59" s="52"/>
      <c r="I59" s="52"/>
      <c r="J59" s="52"/>
      <c r="L59" s="52"/>
      <c r="M59" s="52"/>
      <c r="N59" s="52"/>
      <c r="O59" s="52"/>
      <c r="P59" s="52"/>
      <c r="Q59" s="52"/>
      <c r="R59" s="52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2:28" ht="15.6" hidden="1" x14ac:dyDescent="0.3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8"/>
      <c r="M60" s="27"/>
      <c r="N60" s="29"/>
      <c r="O60" s="27"/>
      <c r="P60" s="27"/>
      <c r="Q60" s="27"/>
      <c r="R60" s="27"/>
      <c r="S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2:28" hidden="1" x14ac:dyDescent="0.3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26"/>
      <c r="M61" s="19"/>
      <c r="N61" s="21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</sheetData>
  <sheetProtection algorithmName="SHA-512" hashValue="a1qBuL0iU4Li9E5iG7uZe98lEE4VVL73QaGdtLJD3+CnL8STg7XjFw4sCM9RUkYvRVH5f1VHk2bU9mBOSi71gA==" saltValue="VuMoFolFP2+6z3rF98bi5Q==" spinCount="100000" sheet="1"/>
  <mergeCells count="146"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B1:L2"/>
    <mergeCell ref="B3:C3"/>
    <mergeCell ref="D3:J4"/>
    <mergeCell ref="K3:K4"/>
    <mergeCell ref="M3:N4"/>
    <mergeCell ref="O3:Q4"/>
    <mergeCell ref="R3:R4"/>
    <mergeCell ref="B4:C4"/>
    <mergeCell ref="U10:U11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53340</xdr:colOff>
                    <xdr:row>6</xdr:row>
                    <xdr:rowOff>15240</xdr:rowOff>
                  </from>
                  <to>
                    <xdr:col>24</xdr:col>
                    <xdr:colOff>144780</xdr:colOff>
                    <xdr:row>7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15240</xdr:rowOff>
                  </from>
                  <to>
                    <xdr:col>24</xdr:col>
                    <xdr:colOff>167640</xdr:colOff>
                    <xdr:row>10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53340</xdr:rowOff>
                  </from>
                  <to>
                    <xdr:col>24</xdr:col>
                    <xdr:colOff>167640</xdr:colOff>
                    <xdr:row>13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15240</xdr:rowOff>
                  </from>
                  <to>
                    <xdr:col>21</xdr:col>
                    <xdr:colOff>586740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815340</xdr:colOff>
                    <xdr:row>14</xdr:row>
                    <xdr:rowOff>15240</xdr:rowOff>
                  </from>
                  <to>
                    <xdr:col>24</xdr:col>
                    <xdr:colOff>152400</xdr:colOff>
                    <xdr:row>16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view="pageLayout" zoomScale="60" zoomScaleNormal="100" zoomScalePageLayoutView="60" workbookViewId="0">
      <selection activeCell="E16" sqref="E16"/>
    </sheetView>
  </sheetViews>
  <sheetFormatPr defaultRowHeight="14.4" x14ac:dyDescent="0.3"/>
  <cols>
    <col min="1" max="1" width="5.21875" customWidth="1"/>
    <col min="2" max="2" width="30.5546875" style="104" customWidth="1"/>
    <col min="4" max="4" width="11.21875" bestFit="1" customWidth="1"/>
    <col min="5" max="5" width="13.77734375" style="5" bestFit="1" customWidth="1"/>
    <col min="6" max="6" width="9.21875" style="5" bestFit="1" customWidth="1"/>
    <col min="7" max="7" width="10.77734375" bestFit="1" customWidth="1"/>
  </cols>
  <sheetData>
    <row r="1" spans="1:7" ht="17.399999999999999" x14ac:dyDescent="0.3">
      <c r="A1" s="276" t="s">
        <v>173</v>
      </c>
      <c r="B1" s="276"/>
      <c r="C1" s="276"/>
      <c r="D1" s="276"/>
      <c r="E1" s="276"/>
      <c r="F1" s="276"/>
      <c r="G1" s="276"/>
    </row>
    <row r="2" spans="1:7" ht="6" customHeight="1" x14ac:dyDescent="0.3">
      <c r="A2" s="98"/>
      <c r="B2" s="102"/>
      <c r="C2" s="98"/>
      <c r="D2" s="98"/>
      <c r="E2" s="98"/>
      <c r="F2" s="98"/>
      <c r="G2" s="98"/>
    </row>
    <row r="3" spans="1:7" ht="17.399999999999999" x14ac:dyDescent="0.3">
      <c r="A3" s="277" t="str">
        <f>Biodata!C4</f>
        <v>الخامس ب للبنات</v>
      </c>
      <c r="B3" s="277"/>
      <c r="C3" s="277"/>
      <c r="D3" s="277"/>
      <c r="E3" s="277"/>
      <c r="F3" s="277"/>
      <c r="G3" s="277"/>
    </row>
    <row r="5" spans="1:7" ht="22.05" customHeight="1" x14ac:dyDescent="0.3">
      <c r="A5" s="103" t="s">
        <v>76</v>
      </c>
      <c r="B5" s="103" t="s">
        <v>168</v>
      </c>
      <c r="C5" s="103" t="s">
        <v>54</v>
      </c>
      <c r="D5" s="103" t="s">
        <v>78</v>
      </c>
      <c r="E5" s="103" t="s">
        <v>171</v>
      </c>
      <c r="F5" s="103" t="s">
        <v>172</v>
      </c>
      <c r="G5" s="103" t="s">
        <v>170</v>
      </c>
    </row>
    <row r="6" spans="1:7" ht="18" customHeight="1" x14ac:dyDescent="0.3">
      <c r="A6" s="6">
        <v>1</v>
      </c>
      <c r="B6" s="107" t="str">
        <f>'Data Siswa'!B12</f>
        <v>HEPITA TIARA ANISA</v>
      </c>
      <c r="C6" s="6" t="str">
        <f>'Data Siswa'!C12</f>
        <v>786</v>
      </c>
      <c r="D6" s="7">
        <f>'Nilai Syafahi'!W14</f>
        <v>0</v>
      </c>
      <c r="E6" s="116" t="e">
        <f>'Nilai Syafahi'!X14</f>
        <v>#DIV/0!</v>
      </c>
      <c r="F6" s="115">
        <f ca="1">'Nilai Syafahi'!Y14</f>
        <v>1</v>
      </c>
      <c r="G6" s="7" t="e">
        <f>'Nilai Syafahi'!Z14</f>
        <v>#DIV/0!</v>
      </c>
    </row>
    <row r="7" spans="1:7" ht="18" customHeight="1" x14ac:dyDescent="0.3">
      <c r="A7" s="6">
        <v>2</v>
      </c>
      <c r="B7" s="107" t="str">
        <f>'Data Siswa'!B21</f>
        <v>RAIHANI AFIFAH</v>
      </c>
      <c r="C7" s="6" t="str">
        <f>'Data Siswa'!C21</f>
        <v>795</v>
      </c>
      <c r="D7" s="7">
        <f>'Nilai Syafahi'!W23</f>
        <v>0</v>
      </c>
      <c r="E7" s="116" t="e">
        <f>'Nilai Syafahi'!X23</f>
        <v>#DIV/0!</v>
      </c>
      <c r="F7" s="115">
        <f ca="1">'Nilai Syafahi'!Y23</f>
        <v>1</v>
      </c>
      <c r="G7" s="7" t="e">
        <f>'Nilai Syafahi'!Z23</f>
        <v>#DIV/0!</v>
      </c>
    </row>
    <row r="8" spans="1:7" ht="18" customHeight="1" x14ac:dyDescent="0.3">
      <c r="A8" s="6">
        <v>3</v>
      </c>
      <c r="B8" s="107" t="str">
        <f>'Data Siswa'!B6</f>
        <v>AURA  BILQIS  NURRAJABY</v>
      </c>
      <c r="C8" s="6" t="str">
        <f>'Data Siswa'!C6</f>
        <v>780</v>
      </c>
      <c r="D8" s="7">
        <f>'Nilai Syafahi'!W8</f>
        <v>0</v>
      </c>
      <c r="E8" s="116" t="e">
        <f>'Nilai Syafahi'!X8</f>
        <v>#DIV/0!</v>
      </c>
      <c r="F8" s="115">
        <f ca="1">'Nilai Syafahi'!Y8</f>
        <v>1</v>
      </c>
      <c r="G8" s="7" t="e">
        <f>'Nilai Syafahi'!Z8</f>
        <v>#DIV/0!</v>
      </c>
    </row>
    <row r="9" spans="1:7" ht="18" customHeight="1" x14ac:dyDescent="0.3">
      <c r="A9" s="6">
        <v>4</v>
      </c>
      <c r="B9" s="107" t="str">
        <f>'Data Siswa'!B5</f>
        <v>ATHILLA SYAMILYA</v>
      </c>
      <c r="C9" s="6" t="str">
        <f>'Data Siswa'!C5</f>
        <v>779</v>
      </c>
      <c r="D9" s="7">
        <f>'Nilai Syafahi'!W7</f>
        <v>0</v>
      </c>
      <c r="E9" s="116" t="e">
        <f>'Nilai Syafahi'!X7</f>
        <v>#DIV/0!</v>
      </c>
      <c r="F9" s="115">
        <f ca="1">'Nilai Syafahi'!Y7</f>
        <v>1</v>
      </c>
      <c r="G9" s="7" t="e">
        <f>'Nilai Syafahi'!Z7</f>
        <v>#DIV/0!</v>
      </c>
    </row>
    <row r="10" spans="1:7" ht="18" customHeight="1" x14ac:dyDescent="0.3">
      <c r="A10" s="6">
        <v>5</v>
      </c>
      <c r="B10" s="107" t="str">
        <f>'Data Siswa'!B4</f>
        <v>AMELIA AGUSTINA</v>
      </c>
      <c r="C10" s="6" t="str">
        <f>'Data Siswa'!C4</f>
        <v>778</v>
      </c>
      <c r="D10" s="7">
        <f>'Nilai Syafahi'!W6</f>
        <v>0</v>
      </c>
      <c r="E10" s="116" t="e">
        <f>'Nilai Syafahi'!X6</f>
        <v>#DIV/0!</v>
      </c>
      <c r="F10" s="115">
        <f ca="1">'Nilai Syafahi'!Y6</f>
        <v>1</v>
      </c>
      <c r="G10" s="7" t="e">
        <f>'Nilai Syafahi'!Z6</f>
        <v>#DIV/0!</v>
      </c>
    </row>
    <row r="11" spans="1:7" ht="18" customHeight="1" x14ac:dyDescent="0.3">
      <c r="A11" s="6">
        <v>6</v>
      </c>
      <c r="B11" s="107" t="str">
        <f>'Data Siswa'!B3</f>
        <v>ALMAYRA AZIZAH FITRIA</v>
      </c>
      <c r="C11" s="6" t="str">
        <f>'Data Siswa'!C3</f>
        <v>777</v>
      </c>
      <c r="D11" s="7">
        <f>'Nilai Syafahi'!W5</f>
        <v>0</v>
      </c>
      <c r="E11" s="116" t="e">
        <f>'Nilai Syafahi'!X5</f>
        <v>#DIV/0!</v>
      </c>
      <c r="F11" s="115">
        <f ca="1">'Nilai Syafahi'!Y5</f>
        <v>1</v>
      </c>
      <c r="G11" s="7" t="e">
        <f>'Nilai Syafahi'!Z5</f>
        <v>#DIV/0!</v>
      </c>
    </row>
    <row r="12" spans="1:7" ht="18" customHeight="1" x14ac:dyDescent="0.3">
      <c r="A12" s="6">
        <v>7</v>
      </c>
      <c r="B12" s="107" t="str">
        <f>'Data Siswa'!B13</f>
        <v>HERLINA PUTRI</v>
      </c>
      <c r="C12" s="6" t="str">
        <f>'Data Siswa'!C13</f>
        <v>787</v>
      </c>
      <c r="D12" s="7">
        <f>'Nilai Syafahi'!W15</f>
        <v>0</v>
      </c>
      <c r="E12" s="116" t="e">
        <f>'Nilai Syafahi'!X15</f>
        <v>#DIV/0!</v>
      </c>
      <c r="F12" s="115">
        <f ca="1">'Nilai Syafahi'!Y15</f>
        <v>1</v>
      </c>
      <c r="G12" s="7" t="e">
        <f>'Nilai Syafahi'!Z15</f>
        <v>#DIV/0!</v>
      </c>
    </row>
    <row r="13" spans="1:7" ht="18" customHeight="1" x14ac:dyDescent="0.3">
      <c r="A13" s="6">
        <v>8</v>
      </c>
      <c r="B13" s="107" t="str">
        <f>'Data Siswa'!B7</f>
        <v>BALQIS INSANI SAFITRI</v>
      </c>
      <c r="C13" s="6" t="str">
        <f>'Data Siswa'!C7</f>
        <v>781</v>
      </c>
      <c r="D13" s="7">
        <f>'Nilai Syafahi'!W9</f>
        <v>0</v>
      </c>
      <c r="E13" s="116" t="e">
        <f>'Nilai Syafahi'!X9</f>
        <v>#DIV/0!</v>
      </c>
      <c r="F13" s="115">
        <f ca="1">'Nilai Syafahi'!Y9</f>
        <v>1</v>
      </c>
      <c r="G13" s="7" t="e">
        <f>'Nilai Syafahi'!Z9</f>
        <v>#DIV/0!</v>
      </c>
    </row>
    <row r="14" spans="1:7" ht="18" customHeight="1" x14ac:dyDescent="0.3">
      <c r="A14" s="6">
        <v>9</v>
      </c>
      <c r="B14" s="107" t="str">
        <f>'Data Siswa'!B23</f>
        <v>SYIFA AULIA</v>
      </c>
      <c r="C14" s="6" t="str">
        <f>'Data Siswa'!C23</f>
        <v>797</v>
      </c>
      <c r="D14" s="7">
        <f>'Nilai Syafahi'!W25</f>
        <v>0</v>
      </c>
      <c r="E14" s="116" t="e">
        <f>'Nilai Syafahi'!X25</f>
        <v>#DIV/0!</v>
      </c>
      <c r="F14" s="115">
        <f ca="1">'Nilai Syafahi'!Y25</f>
        <v>1</v>
      </c>
      <c r="G14" s="7" t="e">
        <f>'Nilai Syafahi'!Z25</f>
        <v>#DIV/0!</v>
      </c>
    </row>
    <row r="15" spans="1:7" ht="18" customHeight="1" x14ac:dyDescent="0.3">
      <c r="A15" s="6">
        <v>10</v>
      </c>
      <c r="B15" s="107" t="str">
        <f>'Data Siswa'!B24</f>
        <v>TIARA SHINTA LOVENE SHEA</v>
      </c>
      <c r="C15" s="6" t="str">
        <f>'Data Siswa'!C24</f>
        <v>798</v>
      </c>
      <c r="D15" s="7">
        <f>'Nilai Syafahi'!W26</f>
        <v>0</v>
      </c>
      <c r="E15" s="116" t="e">
        <f>'Nilai Syafahi'!X26</f>
        <v>#DIV/0!</v>
      </c>
      <c r="F15" s="115">
        <f ca="1">'Nilai Syafahi'!Y26</f>
        <v>1</v>
      </c>
      <c r="G15" s="7" t="e">
        <f>'Nilai Syafahi'!Z26</f>
        <v>#DIV/0!</v>
      </c>
    </row>
    <row r="16" spans="1:7" ht="18" customHeight="1" x14ac:dyDescent="0.3">
      <c r="A16" s="6">
        <v>11</v>
      </c>
      <c r="B16" s="107" t="str">
        <f>'Data Siswa'!B15</f>
        <v>IMANIAR ABIRIAH MAGFIROH</v>
      </c>
      <c r="C16" s="6" t="str">
        <f>'Data Siswa'!C15</f>
        <v>789</v>
      </c>
      <c r="D16" s="7">
        <f>'Nilai Syafahi'!W17</f>
        <v>0</v>
      </c>
      <c r="E16" s="116" t="e">
        <f>'Nilai Syafahi'!X17</f>
        <v>#DIV/0!</v>
      </c>
      <c r="F16" s="115">
        <f ca="1">'Nilai Syafahi'!Y17</f>
        <v>1</v>
      </c>
      <c r="G16" s="7" t="e">
        <f>'Nilai Syafahi'!Z17</f>
        <v>#DIV/0!</v>
      </c>
    </row>
    <row r="17" spans="1:7" ht="18" customHeight="1" x14ac:dyDescent="0.3">
      <c r="A17" s="6">
        <v>12</v>
      </c>
      <c r="B17" s="107" t="str">
        <f>'Data Siswa'!B11</f>
        <v>FIORENZA FAUZIYYAH</v>
      </c>
      <c r="C17" s="6" t="str">
        <f>'Data Siswa'!C11</f>
        <v>785</v>
      </c>
      <c r="D17" s="7">
        <f>'Nilai Syafahi'!W13</f>
        <v>0</v>
      </c>
      <c r="E17" s="116" t="e">
        <f>'Nilai Syafahi'!X13</f>
        <v>#DIV/0!</v>
      </c>
      <c r="F17" s="115">
        <f ca="1">'Nilai Syafahi'!Y13</f>
        <v>1</v>
      </c>
      <c r="G17" s="7" t="e">
        <f>'Nilai Syafahi'!Z13</f>
        <v>#DIV/0!</v>
      </c>
    </row>
    <row r="18" spans="1:7" ht="18" customHeight="1" x14ac:dyDescent="0.3">
      <c r="A18" s="6">
        <v>13</v>
      </c>
      <c r="B18" s="107" t="str">
        <f>'Data Siswa'!B19</f>
        <v>NUR PITA RAHMAWATI</v>
      </c>
      <c r="C18" s="6" t="str">
        <f>'Data Siswa'!C19</f>
        <v>793</v>
      </c>
      <c r="D18" s="7">
        <f>'Nilai Syafahi'!W21</f>
        <v>0</v>
      </c>
      <c r="E18" s="116" t="e">
        <f>'Nilai Syafahi'!X21</f>
        <v>#DIV/0!</v>
      </c>
      <c r="F18" s="115">
        <f ca="1">'Nilai Syafahi'!Y21</f>
        <v>1</v>
      </c>
      <c r="G18" s="7" t="e">
        <f>'Nilai Syafahi'!Z21</f>
        <v>#DIV/0!</v>
      </c>
    </row>
    <row r="19" spans="1:7" ht="18" customHeight="1" x14ac:dyDescent="0.3">
      <c r="A19" s="6">
        <v>14</v>
      </c>
      <c r="B19" s="107" t="str">
        <f>'Data Siswa'!B17</f>
        <v>NADHIRA ATHFA ALZAHRA</v>
      </c>
      <c r="C19" s="6" t="str">
        <f>'Data Siswa'!C17</f>
        <v>791</v>
      </c>
      <c r="D19" s="7">
        <f>'Nilai Syafahi'!W19</f>
        <v>0</v>
      </c>
      <c r="E19" s="116" t="e">
        <f>'Nilai Syafahi'!X19</f>
        <v>#DIV/0!</v>
      </c>
      <c r="F19" s="115">
        <f ca="1">'Nilai Syafahi'!Y19</f>
        <v>1</v>
      </c>
      <c r="G19" s="7" t="e">
        <f>'Nilai Syafahi'!Z19</f>
        <v>#DIV/0!</v>
      </c>
    </row>
    <row r="20" spans="1:7" ht="18" customHeight="1" x14ac:dyDescent="0.3">
      <c r="A20" s="6">
        <v>15</v>
      </c>
      <c r="B20" s="107" t="str">
        <f>'Data Siswa'!B2</f>
        <v>AIRA SINDY</v>
      </c>
      <c r="C20" s="6" t="str">
        <f>'Data Siswa'!C2</f>
        <v>776</v>
      </c>
      <c r="D20" s="7">
        <f>'Nilai Syafahi'!W4</f>
        <v>0</v>
      </c>
      <c r="E20" s="116" t="e">
        <f>'Nilai Syafahi'!X4</f>
        <v>#DIV/0!</v>
      </c>
      <c r="F20" s="115">
        <f ca="1">'Nilai Syafahi'!Y4</f>
        <v>1</v>
      </c>
      <c r="G20" s="7" t="e">
        <f>'Nilai Syafahi'!Z4</f>
        <v>#DIV/0!</v>
      </c>
    </row>
    <row r="21" spans="1:7" ht="18" customHeight="1" x14ac:dyDescent="0.3">
      <c r="A21" s="6">
        <v>16</v>
      </c>
      <c r="B21" s="107" t="str">
        <f>'Data Siswa'!B16</f>
        <v>MELANI PUTRI</v>
      </c>
      <c r="C21" s="6" t="str">
        <f>'Data Siswa'!C16</f>
        <v>790</v>
      </c>
      <c r="D21" s="7">
        <f>'Nilai Syafahi'!W18</f>
        <v>0</v>
      </c>
      <c r="E21" s="116" t="e">
        <f>'Nilai Syafahi'!X18</f>
        <v>#DIV/0!</v>
      </c>
      <c r="F21" s="115">
        <f ca="1">'Nilai Syafahi'!Y18</f>
        <v>1</v>
      </c>
      <c r="G21" s="7" t="e">
        <f>'Nilai Syafahi'!Z18</f>
        <v>#DIV/0!</v>
      </c>
    </row>
    <row r="22" spans="1:7" ht="18" customHeight="1" x14ac:dyDescent="0.3">
      <c r="A22" s="6">
        <v>17</v>
      </c>
      <c r="B22" s="107" t="str">
        <f>'Data Siswa'!B9</f>
        <v>DWI NURAINI</v>
      </c>
      <c r="C22" s="6" t="str">
        <f>'Data Siswa'!C9</f>
        <v>783</v>
      </c>
      <c r="D22" s="7">
        <f>'Nilai Syafahi'!W11</f>
        <v>0</v>
      </c>
      <c r="E22" s="116" t="e">
        <f>'Nilai Syafahi'!X11</f>
        <v>#DIV/0!</v>
      </c>
      <c r="F22" s="115">
        <f ca="1">'Nilai Syafahi'!Y11</f>
        <v>1</v>
      </c>
      <c r="G22" s="7" t="e">
        <f>'Nilai Syafahi'!Z11</f>
        <v>#DIV/0!</v>
      </c>
    </row>
    <row r="23" spans="1:7" ht="18" customHeight="1" x14ac:dyDescent="0.3">
      <c r="A23" s="6">
        <v>18</v>
      </c>
      <c r="B23" s="107" t="str">
        <f>'Data Siswa'!B10</f>
        <v>FADZILA ULYA NAYIRA</v>
      </c>
      <c r="C23" s="6" t="str">
        <f>'Data Siswa'!C10</f>
        <v>784</v>
      </c>
      <c r="D23" s="7">
        <f>'Nilai Syafahi'!W12</f>
        <v>0</v>
      </c>
      <c r="E23" s="116" t="e">
        <f>'Nilai Syafahi'!X12</f>
        <v>#DIV/0!</v>
      </c>
      <c r="F23" s="115">
        <f ca="1">'Nilai Syafahi'!Y12</f>
        <v>1</v>
      </c>
      <c r="G23" s="7" t="e">
        <f>'Nilai Syafahi'!Z12</f>
        <v>#DIV/0!</v>
      </c>
    </row>
    <row r="24" spans="1:7" ht="18" customHeight="1" x14ac:dyDescent="0.3">
      <c r="A24" s="6">
        <v>19</v>
      </c>
      <c r="B24" s="107" t="str">
        <f>'Data Siswa'!B20</f>
        <v>QUEEN RAMANDHA ROCKAFELLA DEJASIN</v>
      </c>
      <c r="C24" s="6" t="str">
        <f>'Data Siswa'!C20</f>
        <v>794</v>
      </c>
      <c r="D24" s="7">
        <f>'Nilai Syafahi'!W22</f>
        <v>0</v>
      </c>
      <c r="E24" s="116" t="e">
        <f>'Nilai Syafahi'!X22</f>
        <v>#DIV/0!</v>
      </c>
      <c r="F24" s="115">
        <f ca="1">'Nilai Syafahi'!Y22</f>
        <v>1</v>
      </c>
      <c r="G24" s="7" t="e">
        <f>'Nilai Syafahi'!Z22</f>
        <v>#DIV/0!</v>
      </c>
    </row>
    <row r="25" spans="1:7" ht="18" customHeight="1" x14ac:dyDescent="0.3">
      <c r="A25" s="6">
        <v>20</v>
      </c>
      <c r="B25" s="107" t="str">
        <f>'Data Siswa'!B22</f>
        <v>RAISSA FATTEH KHOLIFAH</v>
      </c>
      <c r="C25" s="6" t="str">
        <f>'Data Siswa'!C22</f>
        <v>796</v>
      </c>
      <c r="D25" s="7">
        <f>'Nilai Syafahi'!W24</f>
        <v>0</v>
      </c>
      <c r="E25" s="116" t="e">
        <f>'Nilai Syafahi'!X24</f>
        <v>#DIV/0!</v>
      </c>
      <c r="F25" s="115">
        <f ca="1">'Nilai Syafahi'!Y24</f>
        <v>1</v>
      </c>
      <c r="G25" s="7" t="e">
        <f>'Nilai Syafahi'!Z24</f>
        <v>#DIV/0!</v>
      </c>
    </row>
    <row r="26" spans="1:7" ht="18" customHeight="1" x14ac:dyDescent="0.3">
      <c r="A26" s="6">
        <v>21</v>
      </c>
      <c r="B26" s="107" t="str">
        <f>'Data Siswa'!B14</f>
        <v>IHDINA NATASYA AULIA</v>
      </c>
      <c r="C26" s="6" t="str">
        <f>'Data Siswa'!C14</f>
        <v>788</v>
      </c>
      <c r="D26" s="7">
        <f>'Nilai Syafahi'!W16</f>
        <v>0</v>
      </c>
      <c r="E26" s="116" t="e">
        <f>'Nilai Syafahi'!X16</f>
        <v>#DIV/0!</v>
      </c>
      <c r="F26" s="115">
        <f ca="1">'Nilai Syafahi'!Y16</f>
        <v>1</v>
      </c>
      <c r="G26" s="7" t="e">
        <f>'Nilai Syafahi'!Z16</f>
        <v>#DIV/0!</v>
      </c>
    </row>
    <row r="27" spans="1:7" ht="18" customHeight="1" x14ac:dyDescent="0.3">
      <c r="A27" s="6">
        <v>22</v>
      </c>
      <c r="B27" s="107" t="str">
        <f>'Data Siswa'!B18</f>
        <v>NOVFA AMELIA PUTRI</v>
      </c>
      <c r="C27" s="6" t="str">
        <f>'Data Siswa'!C18</f>
        <v>792</v>
      </c>
      <c r="D27" s="7">
        <f>'Nilai Syafahi'!W20</f>
        <v>0</v>
      </c>
      <c r="E27" s="116" t="e">
        <f>'Nilai Syafahi'!X20</f>
        <v>#DIV/0!</v>
      </c>
      <c r="F27" s="115">
        <f ca="1">'Nilai Syafahi'!Y20</f>
        <v>1</v>
      </c>
      <c r="G27" s="7" t="e">
        <f>'Nilai Syafahi'!Z20</f>
        <v>#DIV/0!</v>
      </c>
    </row>
    <row r="28" spans="1:7" ht="18" customHeight="1" x14ac:dyDescent="0.3">
      <c r="A28" s="6">
        <v>23</v>
      </c>
      <c r="B28" s="107">
        <f>'Data Siswa'!B25</f>
        <v>0</v>
      </c>
      <c r="C28" s="6">
        <f>'Data Siswa'!C25</f>
        <v>0</v>
      </c>
      <c r="D28" s="7">
        <f>'Nilai Syafahi'!W27</f>
        <v>0</v>
      </c>
      <c r="E28" s="116" t="e">
        <f>'Nilai Syafahi'!X27</f>
        <v>#DIV/0!</v>
      </c>
      <c r="F28" s="115">
        <f ca="1">'Nilai Syafahi'!Y27</f>
        <v>1</v>
      </c>
      <c r="G28" s="7" t="e">
        <f>'Nilai Syafahi'!Z27</f>
        <v>#DIV/0!</v>
      </c>
    </row>
    <row r="29" spans="1:7" ht="18" customHeight="1" x14ac:dyDescent="0.3">
      <c r="A29" s="6">
        <v>24</v>
      </c>
      <c r="B29" s="107" t="str">
        <f>'Data Siswa'!B8</f>
        <v>DESTYANA VIDIAWAN</v>
      </c>
      <c r="C29" s="6" t="str">
        <f>'Data Siswa'!C8</f>
        <v>782</v>
      </c>
      <c r="D29" s="7">
        <f>'Nilai Syafahi'!W10</f>
        <v>0</v>
      </c>
      <c r="E29" s="116" t="e">
        <f>'Nilai Syafahi'!X10</f>
        <v>#DIV/0!</v>
      </c>
      <c r="F29" s="115">
        <f ca="1">'Nilai Syafahi'!Y10</f>
        <v>1</v>
      </c>
      <c r="G29" s="7" t="e">
        <f>'Nilai Syafahi'!Z10</f>
        <v>#DIV/0!</v>
      </c>
    </row>
    <row r="30" spans="1:7" ht="18" customHeight="1" x14ac:dyDescent="0.3">
      <c r="A30" s="6">
        <v>25</v>
      </c>
      <c r="B30" s="107">
        <f>'Data Siswa'!B26</f>
        <v>0</v>
      </c>
      <c r="C30" s="6">
        <f>'Data Siswa'!C26</f>
        <v>0</v>
      </c>
      <c r="D30" s="7">
        <f>'Nilai Syafahi'!W28</f>
        <v>0</v>
      </c>
      <c r="E30" s="116" t="e">
        <f>'Nilai Syafahi'!X28</f>
        <v>#DIV/0!</v>
      </c>
      <c r="F30" s="115">
        <f ca="1">'Nilai Syafahi'!Y28</f>
        <v>1</v>
      </c>
      <c r="G30" s="7" t="e">
        <f>'Nilai Syafahi'!Z28</f>
        <v>#DIV/0!</v>
      </c>
    </row>
    <row r="31" spans="1:7" ht="18" customHeight="1" x14ac:dyDescent="0.3">
      <c r="A31" s="6">
        <v>26</v>
      </c>
      <c r="B31" s="107">
        <f>'Data Siswa'!B27</f>
        <v>0</v>
      </c>
      <c r="C31" s="6">
        <f>'Data Siswa'!C27</f>
        <v>0</v>
      </c>
      <c r="D31" s="7">
        <f>'Nilai Syafahi'!W29</f>
        <v>0</v>
      </c>
      <c r="E31" s="116" t="e">
        <f>'Nilai Syafahi'!X29</f>
        <v>#DIV/0!</v>
      </c>
      <c r="F31" s="115">
        <f ca="1">'Nilai Syafahi'!Y29</f>
        <v>1</v>
      </c>
      <c r="G31" s="7" t="e">
        <f>'Nilai Syafahi'!Z29</f>
        <v>#DIV/0!</v>
      </c>
    </row>
    <row r="32" spans="1:7" ht="18" customHeight="1" x14ac:dyDescent="0.3">
      <c r="A32" s="6">
        <v>27</v>
      </c>
      <c r="B32" s="107">
        <f>'Data Siswa'!B28</f>
        <v>0</v>
      </c>
      <c r="C32" s="6">
        <f>'Data Siswa'!C28</f>
        <v>0</v>
      </c>
      <c r="D32" s="7">
        <f>'Nilai Syafahi'!W30</f>
        <v>0</v>
      </c>
      <c r="E32" s="116" t="e">
        <f>'Nilai Syafahi'!X30</f>
        <v>#DIV/0!</v>
      </c>
      <c r="F32" s="115">
        <f ca="1">'Nilai Syafahi'!Y30</f>
        <v>1</v>
      </c>
      <c r="G32" s="7" t="e">
        <f>'Nilai Syafahi'!Z30</f>
        <v>#DIV/0!</v>
      </c>
    </row>
    <row r="33" spans="1:7" ht="18" customHeight="1" x14ac:dyDescent="0.3">
      <c r="A33" s="6">
        <v>28</v>
      </c>
      <c r="B33" s="107">
        <f>'Data Siswa'!B29</f>
        <v>0</v>
      </c>
      <c r="C33" s="6">
        <f>'Data Siswa'!C29</f>
        <v>0</v>
      </c>
      <c r="D33" s="7">
        <f>'Nilai Syafahi'!W31</f>
        <v>0</v>
      </c>
      <c r="E33" s="116" t="e">
        <f>'Nilai Syafahi'!X31</f>
        <v>#DIV/0!</v>
      </c>
      <c r="F33" s="115">
        <f ca="1">'Nilai Syafahi'!Y31</f>
        <v>1</v>
      </c>
      <c r="G33" s="7" t="e">
        <f>'Nilai Syafahi'!Z31</f>
        <v>#DIV/0!</v>
      </c>
    </row>
    <row r="34" spans="1:7" ht="18" customHeight="1" x14ac:dyDescent="0.3">
      <c r="A34" s="6">
        <v>29</v>
      </c>
      <c r="B34" s="107">
        <f>'Data Siswa'!B30</f>
        <v>0</v>
      </c>
      <c r="C34" s="6">
        <f>'Data Siswa'!C30</f>
        <v>0</v>
      </c>
      <c r="D34" s="7">
        <f>'Nilai Syafahi'!W32</f>
        <v>0</v>
      </c>
      <c r="E34" s="116" t="e">
        <f>'Nilai Syafahi'!X32</f>
        <v>#DIV/0!</v>
      </c>
      <c r="F34" s="115">
        <f ca="1">'Nilai Syafahi'!Y32</f>
        <v>1</v>
      </c>
      <c r="G34" s="7" t="e">
        <f>'Nilai Syafahi'!Z32</f>
        <v>#DIV/0!</v>
      </c>
    </row>
    <row r="35" spans="1:7" ht="18" customHeight="1" x14ac:dyDescent="0.3">
      <c r="A35" s="6">
        <v>30</v>
      </c>
      <c r="B35" s="107">
        <f>'Data Siswa'!B31</f>
        <v>0</v>
      </c>
      <c r="C35" s="6">
        <f>'Data Siswa'!C31</f>
        <v>0</v>
      </c>
      <c r="D35" s="7">
        <f>'Nilai Syafahi'!W33</f>
        <v>0</v>
      </c>
      <c r="E35" s="116" t="e">
        <f>'Nilai Syafahi'!X33</f>
        <v>#DIV/0!</v>
      </c>
      <c r="F35" s="115">
        <f ca="1">'Nilai Syafahi'!Y33</f>
        <v>1</v>
      </c>
      <c r="G35" s="7" t="e">
        <f>'Nilai Syafahi'!Z33</f>
        <v>#DIV/0!</v>
      </c>
    </row>
    <row r="36" spans="1:7" ht="18" customHeight="1" x14ac:dyDescent="0.3">
      <c r="A36" s="6">
        <v>31</v>
      </c>
      <c r="B36" s="107">
        <f>'Data Siswa'!B32</f>
        <v>0</v>
      </c>
      <c r="C36" s="6">
        <f>'Data Siswa'!C32</f>
        <v>0</v>
      </c>
      <c r="D36" s="7">
        <f>'Nilai Syafahi'!W34</f>
        <v>0</v>
      </c>
      <c r="E36" s="116" t="e">
        <f>'Nilai Syafahi'!X34</f>
        <v>#DIV/0!</v>
      </c>
      <c r="F36" s="115">
        <f ca="1">'Nilai Syafahi'!Y34</f>
        <v>1</v>
      </c>
      <c r="G36" s="7" t="e">
        <f>'Nilai Syafahi'!Z34</f>
        <v>#DIV/0!</v>
      </c>
    </row>
    <row r="37" spans="1:7" ht="18" customHeight="1" x14ac:dyDescent="0.3">
      <c r="A37" s="6">
        <v>32</v>
      </c>
      <c r="B37" s="107">
        <f>'Data Siswa'!B33</f>
        <v>0</v>
      </c>
      <c r="C37" s="6">
        <f>'Data Siswa'!C33</f>
        <v>0</v>
      </c>
      <c r="D37" s="7">
        <f>'Nilai Syafahi'!W35</f>
        <v>0</v>
      </c>
      <c r="E37" s="116" t="e">
        <f>'Nilai Syafahi'!X35</f>
        <v>#DIV/0!</v>
      </c>
      <c r="F37" s="115">
        <f ca="1">'Nilai Syafahi'!Y35</f>
        <v>1</v>
      </c>
      <c r="G37" s="7" t="e">
        <f>'Nilai Syafahi'!Z35</f>
        <v>#DIV/0!</v>
      </c>
    </row>
    <row r="38" spans="1:7" ht="18" customHeight="1" x14ac:dyDescent="0.3">
      <c r="A38" s="6">
        <v>33</v>
      </c>
      <c r="B38" s="107">
        <f>'Data Siswa'!B34</f>
        <v>0</v>
      </c>
      <c r="C38" s="6">
        <f>'Data Siswa'!C34</f>
        <v>0</v>
      </c>
      <c r="D38" s="7">
        <f>'Nilai Syafahi'!W36</f>
        <v>0</v>
      </c>
      <c r="E38" s="116" t="e">
        <f>'Nilai Syafahi'!X36</f>
        <v>#DIV/0!</v>
      </c>
      <c r="F38" s="115">
        <f ca="1">'Nilai Syafahi'!Y36</f>
        <v>1</v>
      </c>
      <c r="G38" s="7" t="e">
        <f>'Nilai Syafahi'!Z36</f>
        <v>#DIV/0!</v>
      </c>
    </row>
    <row r="39" spans="1:7" ht="18" customHeight="1" x14ac:dyDescent="0.3">
      <c r="A39" s="6">
        <v>34</v>
      </c>
      <c r="B39" s="107">
        <f>'Data Siswa'!B35</f>
        <v>0</v>
      </c>
      <c r="C39" s="6">
        <f>'Data Siswa'!C35</f>
        <v>0</v>
      </c>
      <c r="D39" s="7">
        <f>'Nilai Syafahi'!W37</f>
        <v>0</v>
      </c>
      <c r="E39" s="116" t="e">
        <f>'Nilai Syafahi'!X37</f>
        <v>#DIV/0!</v>
      </c>
      <c r="F39" s="115">
        <f ca="1">'Nilai Syafahi'!Y37</f>
        <v>1</v>
      </c>
      <c r="G39" s="7" t="e">
        <f>'Nilai Syafahi'!Z37</f>
        <v>#DIV/0!</v>
      </c>
    </row>
    <row r="40" spans="1:7" ht="18" customHeight="1" x14ac:dyDescent="0.3">
      <c r="A40" s="6">
        <v>35</v>
      </c>
      <c r="B40" s="107">
        <f>'Data Siswa'!B36</f>
        <v>0</v>
      </c>
      <c r="C40" s="6">
        <f>'Data Siswa'!C36</f>
        <v>0</v>
      </c>
      <c r="D40" s="7">
        <f>'Nilai Syafahi'!W38</f>
        <v>0</v>
      </c>
      <c r="E40" s="116" t="e">
        <f>'Nilai Syafahi'!X38</f>
        <v>#DIV/0!</v>
      </c>
      <c r="F40" s="115">
        <f ca="1">'Nilai Syafahi'!Y38</f>
        <v>1</v>
      </c>
      <c r="G40" s="7" t="e">
        <f>'Nilai Syafahi'!Z38</f>
        <v>#DIV/0!</v>
      </c>
    </row>
    <row r="41" spans="1:7" ht="18" customHeight="1" x14ac:dyDescent="0.3">
      <c r="A41" s="6">
        <v>36</v>
      </c>
      <c r="B41" s="107">
        <f>'Data Siswa'!B37</f>
        <v>0</v>
      </c>
      <c r="C41" s="6">
        <f>'Data Siswa'!C37</f>
        <v>0</v>
      </c>
      <c r="D41" s="7">
        <f>'Nilai Syafahi'!W39</f>
        <v>0</v>
      </c>
      <c r="E41" s="116" t="e">
        <f>'Nilai Syafahi'!X39</f>
        <v>#DIV/0!</v>
      </c>
      <c r="F41" s="115">
        <f ca="1">'Nilai Syafahi'!Y39</f>
        <v>1</v>
      </c>
      <c r="G41" s="7" t="e">
        <f>'Nilai Syafahi'!Z39</f>
        <v>#DIV/0!</v>
      </c>
    </row>
    <row r="42" spans="1:7" ht="18" customHeight="1" x14ac:dyDescent="0.3">
      <c r="A42" s="6">
        <v>37</v>
      </c>
      <c r="B42" s="107">
        <f>'Data Siswa'!B38</f>
        <v>0</v>
      </c>
      <c r="C42" s="6">
        <f>'Data Siswa'!C38</f>
        <v>0</v>
      </c>
      <c r="D42" s="7">
        <f>'Nilai Syafahi'!W40</f>
        <v>0</v>
      </c>
      <c r="E42" s="116" t="e">
        <f>'Nilai Syafahi'!X40</f>
        <v>#DIV/0!</v>
      </c>
      <c r="F42" s="115">
        <f ca="1">'Nilai Syafahi'!Y40</f>
        <v>1</v>
      </c>
      <c r="G42" s="7" t="e">
        <f>'Nilai Syafahi'!Z40</f>
        <v>#DIV/0!</v>
      </c>
    </row>
    <row r="43" spans="1:7" ht="18" customHeight="1" x14ac:dyDescent="0.3">
      <c r="A43" s="6">
        <v>38</v>
      </c>
      <c r="B43" s="107">
        <f>'Data Siswa'!B39</f>
        <v>0</v>
      </c>
      <c r="C43" s="6">
        <f>'Data Siswa'!C39</f>
        <v>0</v>
      </c>
      <c r="D43" s="7">
        <f>'Nilai Syafahi'!W41</f>
        <v>0</v>
      </c>
      <c r="E43" s="116" t="e">
        <f>'Nilai Syafahi'!X41</f>
        <v>#DIV/0!</v>
      </c>
      <c r="F43" s="115">
        <f ca="1">'Nilai Syafahi'!Y41</f>
        <v>1</v>
      </c>
      <c r="G43" s="7" t="e">
        <f>'Nilai Syafahi'!Z41</f>
        <v>#DIV/0!</v>
      </c>
    </row>
    <row r="44" spans="1:7" ht="18" customHeight="1" x14ac:dyDescent="0.3">
      <c r="A44" s="6">
        <v>39</v>
      </c>
      <c r="B44" s="107">
        <f>'Data Siswa'!B40</f>
        <v>0</v>
      </c>
      <c r="C44" s="6">
        <f>'Data Siswa'!C40</f>
        <v>0</v>
      </c>
      <c r="D44" s="7">
        <f>'Nilai Syafahi'!W42</f>
        <v>0</v>
      </c>
      <c r="E44" s="116" t="e">
        <f>'Nilai Syafahi'!X42</f>
        <v>#DIV/0!</v>
      </c>
      <c r="F44" s="115">
        <f ca="1">'Nilai Syafahi'!Y42</f>
        <v>1</v>
      </c>
      <c r="G44" s="7" t="e">
        <f>'Nilai Syafahi'!Z42</f>
        <v>#DIV/0!</v>
      </c>
    </row>
    <row r="45" spans="1:7" ht="18" customHeight="1" x14ac:dyDescent="0.3">
      <c r="A45" s="6">
        <v>40</v>
      </c>
      <c r="B45" s="107">
        <f>'Data Siswa'!B41</f>
        <v>0</v>
      </c>
      <c r="C45" s="6">
        <f>'Data Siswa'!C41</f>
        <v>0</v>
      </c>
      <c r="D45" s="7">
        <f>'Nilai Syafahi'!W43</f>
        <v>0</v>
      </c>
      <c r="E45" s="116" t="e">
        <f>'Nilai Syafahi'!X43</f>
        <v>#DIV/0!</v>
      </c>
      <c r="F45" s="115">
        <f ca="1">'Nilai Syafahi'!Y43</f>
        <v>1</v>
      </c>
      <c r="G45" s="7" t="e">
        <f>'Nilai Syafahi'!Z43</f>
        <v>#DIV/0!</v>
      </c>
    </row>
    <row r="47" spans="1:7" ht="18" x14ac:dyDescent="0.35">
      <c r="D47" s="105"/>
      <c r="E47" s="278" t="s">
        <v>163</v>
      </c>
      <c r="F47" s="278"/>
      <c r="G47" s="278"/>
    </row>
    <row r="48" spans="1:7" ht="18" x14ac:dyDescent="0.35">
      <c r="D48" s="105"/>
      <c r="E48" s="106"/>
      <c r="F48" s="106"/>
    </row>
    <row r="49" spans="4:7" ht="18" x14ac:dyDescent="0.35">
      <c r="D49" s="105"/>
      <c r="E49" s="106"/>
      <c r="F49" s="106"/>
    </row>
    <row r="50" spans="4:7" ht="18" x14ac:dyDescent="0.35">
      <c r="D50" s="105"/>
      <c r="E50" s="279">
        <f>Biodata!C19</f>
        <v>0</v>
      </c>
      <c r="F50" s="279"/>
      <c r="G50" s="279"/>
    </row>
    <row r="51" spans="4:7" ht="14.55" customHeight="1" x14ac:dyDescent="0.3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7773437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97</v>
      </c>
    </row>
    <row r="3" spans="1:2" x14ac:dyDescent="0.3">
      <c r="A3" s="4">
        <v>1</v>
      </c>
      <c r="B3" s="2" t="s">
        <v>270</v>
      </c>
    </row>
    <row r="4" spans="1:2" x14ac:dyDescent="0.3">
      <c r="A4" s="4">
        <v>1.1000000000000001</v>
      </c>
      <c r="B4" s="2" t="s">
        <v>271</v>
      </c>
    </row>
    <row r="5" spans="1:2" x14ac:dyDescent="0.3">
      <c r="A5" s="4">
        <v>1.2</v>
      </c>
      <c r="B5" s="2" t="s">
        <v>279</v>
      </c>
    </row>
    <row r="6" spans="1:2" x14ac:dyDescent="0.3">
      <c r="A6" s="4">
        <v>1.3</v>
      </c>
      <c r="B6" s="2" t="s">
        <v>272</v>
      </c>
    </row>
    <row r="7" spans="1:2" x14ac:dyDescent="0.3">
      <c r="A7" s="4">
        <v>1.4</v>
      </c>
      <c r="B7" s="2" t="s">
        <v>273</v>
      </c>
    </row>
    <row r="8" spans="1:2" x14ac:dyDescent="0.3">
      <c r="A8" s="4">
        <v>1.5</v>
      </c>
      <c r="B8" s="2" t="s">
        <v>274</v>
      </c>
    </row>
    <row r="9" spans="1:2" x14ac:dyDescent="0.3">
      <c r="A9" s="4">
        <v>1.6</v>
      </c>
      <c r="B9" s="2" t="s">
        <v>275</v>
      </c>
    </row>
    <row r="10" spans="1:2" x14ac:dyDescent="0.3">
      <c r="A10" s="4">
        <v>1.7</v>
      </c>
      <c r="B10" s="2" t="s">
        <v>276</v>
      </c>
    </row>
    <row r="11" spans="1:2" x14ac:dyDescent="0.3">
      <c r="A11" s="4">
        <v>1.8</v>
      </c>
      <c r="B11" s="2" t="s">
        <v>277</v>
      </c>
    </row>
    <row r="12" spans="1:2" x14ac:dyDescent="0.3">
      <c r="A12" s="4">
        <v>1.9</v>
      </c>
      <c r="B12" s="2" t="s">
        <v>278</v>
      </c>
    </row>
    <row r="13" spans="1:2" x14ac:dyDescent="0.3">
      <c r="A13" s="4">
        <v>2</v>
      </c>
      <c r="B13" s="2" t="s">
        <v>185</v>
      </c>
    </row>
    <row r="14" spans="1:2" x14ac:dyDescent="0.3">
      <c r="A14" s="4">
        <v>2.1</v>
      </c>
      <c r="B14" s="2" t="s">
        <v>186</v>
      </c>
    </row>
    <row r="15" spans="1:2" x14ac:dyDescent="0.3">
      <c r="A15" s="4">
        <v>2.2000000000000002</v>
      </c>
      <c r="B15" s="2" t="s">
        <v>187</v>
      </c>
    </row>
    <row r="16" spans="1:2" x14ac:dyDescent="0.3">
      <c r="A16" s="4">
        <v>2.2999999999999998</v>
      </c>
      <c r="B16" s="2" t="s">
        <v>188</v>
      </c>
    </row>
    <row r="17" spans="1:2" x14ac:dyDescent="0.3">
      <c r="A17" s="4">
        <v>2.4</v>
      </c>
      <c r="B17" s="2" t="s">
        <v>189</v>
      </c>
    </row>
    <row r="18" spans="1:2" x14ac:dyDescent="0.3">
      <c r="A18" s="4">
        <v>2.5</v>
      </c>
      <c r="B18" s="2" t="s">
        <v>190</v>
      </c>
    </row>
    <row r="19" spans="1:2" x14ac:dyDescent="0.3">
      <c r="A19" s="4">
        <v>2.6</v>
      </c>
      <c r="B19" s="2" t="s">
        <v>191</v>
      </c>
    </row>
    <row r="20" spans="1:2" x14ac:dyDescent="0.3">
      <c r="A20" s="4">
        <v>2.7</v>
      </c>
      <c r="B20" s="2" t="s">
        <v>192</v>
      </c>
    </row>
    <row r="21" spans="1:2" x14ac:dyDescent="0.3">
      <c r="A21" s="4">
        <v>2.8</v>
      </c>
      <c r="B21" s="2" t="s">
        <v>193</v>
      </c>
    </row>
    <row r="22" spans="1:2" x14ac:dyDescent="0.3">
      <c r="A22" s="4">
        <v>2.9</v>
      </c>
      <c r="B22" s="2" t="s">
        <v>194</v>
      </c>
    </row>
    <row r="23" spans="1:2" x14ac:dyDescent="0.3">
      <c r="A23" s="4">
        <v>3</v>
      </c>
      <c r="B23" s="2" t="s">
        <v>195</v>
      </c>
    </row>
    <row r="24" spans="1:2" x14ac:dyDescent="0.3">
      <c r="A24" s="4">
        <v>3.1</v>
      </c>
      <c r="B24" s="2" t="s">
        <v>196</v>
      </c>
    </row>
    <row r="25" spans="1:2" x14ac:dyDescent="0.3">
      <c r="A25" s="4">
        <v>3.2</v>
      </c>
      <c r="B25" s="2" t="s">
        <v>197</v>
      </c>
    </row>
    <row r="26" spans="1:2" x14ac:dyDescent="0.3">
      <c r="A26" s="4">
        <v>3.3</v>
      </c>
      <c r="B26" s="2" t="s">
        <v>198</v>
      </c>
    </row>
    <row r="27" spans="1:2" x14ac:dyDescent="0.3">
      <c r="A27" s="4">
        <v>3.4</v>
      </c>
      <c r="B27" s="2" t="s">
        <v>199</v>
      </c>
    </row>
    <row r="28" spans="1:2" x14ac:dyDescent="0.3">
      <c r="A28" s="4">
        <v>3.5</v>
      </c>
      <c r="B28" s="2" t="s">
        <v>200</v>
      </c>
    </row>
    <row r="29" spans="1:2" x14ac:dyDescent="0.3">
      <c r="A29" s="4">
        <v>3.6</v>
      </c>
      <c r="B29" s="2" t="s">
        <v>201</v>
      </c>
    </row>
    <row r="30" spans="1:2" x14ac:dyDescent="0.3">
      <c r="A30" s="4">
        <v>3.7</v>
      </c>
      <c r="B30" s="2" t="s">
        <v>202</v>
      </c>
    </row>
    <row r="31" spans="1:2" x14ac:dyDescent="0.3">
      <c r="A31" s="4">
        <v>3.8</v>
      </c>
      <c r="B31" s="2" t="s">
        <v>203</v>
      </c>
    </row>
    <row r="32" spans="1:2" x14ac:dyDescent="0.3">
      <c r="A32" s="4">
        <v>3.9</v>
      </c>
      <c r="B32" s="2" t="s">
        <v>204</v>
      </c>
    </row>
    <row r="33" spans="1:2" x14ac:dyDescent="0.3">
      <c r="A33" s="4">
        <v>4</v>
      </c>
      <c r="B33" s="2" t="s">
        <v>205</v>
      </c>
    </row>
    <row r="34" spans="1:2" x14ac:dyDescent="0.3">
      <c r="A34" s="4">
        <v>4.0999999999999996</v>
      </c>
      <c r="B34" s="2" t="s">
        <v>206</v>
      </c>
    </row>
    <row r="35" spans="1:2" x14ac:dyDescent="0.3">
      <c r="A35" s="4">
        <v>4.2</v>
      </c>
      <c r="B35" s="2" t="s">
        <v>207</v>
      </c>
    </row>
    <row r="36" spans="1:2" x14ac:dyDescent="0.3">
      <c r="A36" s="4">
        <v>4.3</v>
      </c>
      <c r="B36" s="2" t="s">
        <v>208</v>
      </c>
    </row>
    <row r="37" spans="1:2" x14ac:dyDescent="0.3">
      <c r="A37" s="4">
        <v>4.4000000000000004</v>
      </c>
      <c r="B37" s="2" t="s">
        <v>209</v>
      </c>
    </row>
    <row r="38" spans="1:2" x14ac:dyDescent="0.3">
      <c r="A38" s="4">
        <v>4.5</v>
      </c>
      <c r="B38" s="2" t="s">
        <v>210</v>
      </c>
    </row>
    <row r="39" spans="1:2" x14ac:dyDescent="0.3">
      <c r="A39" s="4">
        <v>4.5999999999999996</v>
      </c>
      <c r="B39" s="2" t="s">
        <v>211</v>
      </c>
    </row>
    <row r="40" spans="1:2" x14ac:dyDescent="0.3">
      <c r="A40" s="4">
        <v>4.7</v>
      </c>
      <c r="B40" s="2" t="s">
        <v>212</v>
      </c>
    </row>
    <row r="41" spans="1:2" x14ac:dyDescent="0.3">
      <c r="A41" s="4">
        <v>4.8</v>
      </c>
      <c r="B41" s="2" t="s">
        <v>213</v>
      </c>
    </row>
    <row r="42" spans="1:2" x14ac:dyDescent="0.3">
      <c r="A42" s="4">
        <v>4.9000000000000004</v>
      </c>
      <c r="B42" s="2" t="s">
        <v>214</v>
      </c>
    </row>
    <row r="43" spans="1:2" x14ac:dyDescent="0.3">
      <c r="A43" s="4">
        <v>5</v>
      </c>
      <c r="B43" s="2" t="s">
        <v>215</v>
      </c>
    </row>
    <row r="44" spans="1:2" x14ac:dyDescent="0.3">
      <c r="A44" s="4">
        <v>5.0999999999999996</v>
      </c>
      <c r="B44" s="2" t="s">
        <v>216</v>
      </c>
    </row>
    <row r="45" spans="1:2" x14ac:dyDescent="0.3">
      <c r="A45" s="4">
        <v>5.2</v>
      </c>
      <c r="B45" s="2" t="s">
        <v>217</v>
      </c>
    </row>
    <row r="46" spans="1:2" x14ac:dyDescent="0.3">
      <c r="A46" s="4">
        <v>5.3</v>
      </c>
      <c r="B46" s="2" t="s">
        <v>218</v>
      </c>
    </row>
    <row r="47" spans="1:2" x14ac:dyDescent="0.3">
      <c r="A47" s="4">
        <v>5.4</v>
      </c>
      <c r="B47" s="2" t="s">
        <v>219</v>
      </c>
    </row>
    <row r="48" spans="1:2" x14ac:dyDescent="0.3">
      <c r="A48" s="4">
        <v>5.5</v>
      </c>
      <c r="B48" s="2" t="s">
        <v>220</v>
      </c>
    </row>
    <row r="49" spans="1:2" x14ac:dyDescent="0.3">
      <c r="A49" s="4">
        <v>5.6</v>
      </c>
      <c r="B49" s="2" t="s">
        <v>221</v>
      </c>
    </row>
    <row r="50" spans="1:2" x14ac:dyDescent="0.3">
      <c r="A50" s="4">
        <v>5.7</v>
      </c>
      <c r="B50" s="2" t="s">
        <v>222</v>
      </c>
    </row>
    <row r="51" spans="1:2" x14ac:dyDescent="0.3">
      <c r="A51" s="4">
        <v>5.8</v>
      </c>
      <c r="B51" s="2" t="s">
        <v>223</v>
      </c>
    </row>
    <row r="52" spans="1:2" x14ac:dyDescent="0.3">
      <c r="A52" s="4">
        <v>5.9</v>
      </c>
      <c r="B52" s="2" t="s">
        <v>224</v>
      </c>
    </row>
    <row r="53" spans="1:2" x14ac:dyDescent="0.3">
      <c r="A53" s="4">
        <v>6</v>
      </c>
      <c r="B53" s="2" t="s">
        <v>225</v>
      </c>
    </row>
    <row r="54" spans="1:2" x14ac:dyDescent="0.3">
      <c r="A54" s="4">
        <v>6.1</v>
      </c>
      <c r="B54" s="2" t="s">
        <v>226</v>
      </c>
    </row>
    <row r="55" spans="1:2" x14ac:dyDescent="0.3">
      <c r="A55" s="4">
        <v>6.2</v>
      </c>
      <c r="B55" s="2" t="s">
        <v>227</v>
      </c>
    </row>
    <row r="56" spans="1:2" x14ac:dyDescent="0.3">
      <c r="A56" s="4">
        <v>6.3</v>
      </c>
      <c r="B56" s="2" t="s">
        <v>228</v>
      </c>
    </row>
    <row r="57" spans="1:2" x14ac:dyDescent="0.3">
      <c r="A57" s="4">
        <v>6.4</v>
      </c>
      <c r="B57" s="2" t="s">
        <v>229</v>
      </c>
    </row>
    <row r="58" spans="1:2" x14ac:dyDescent="0.3">
      <c r="A58" s="4">
        <v>6.5</v>
      </c>
      <c r="B58" s="2" t="s">
        <v>230</v>
      </c>
    </row>
    <row r="59" spans="1:2" x14ac:dyDescent="0.3">
      <c r="A59" s="4">
        <v>6.6</v>
      </c>
      <c r="B59" s="2" t="s">
        <v>231</v>
      </c>
    </row>
    <row r="60" spans="1:2" x14ac:dyDescent="0.3">
      <c r="A60" s="4">
        <v>6.7</v>
      </c>
      <c r="B60" s="2" t="s">
        <v>232</v>
      </c>
    </row>
    <row r="61" spans="1:2" x14ac:dyDescent="0.3">
      <c r="A61" s="4">
        <v>6.8</v>
      </c>
      <c r="B61" s="2" t="s">
        <v>233</v>
      </c>
    </row>
    <row r="62" spans="1:2" x14ac:dyDescent="0.3">
      <c r="A62" s="4">
        <v>6.9</v>
      </c>
      <c r="B62" s="2" t="s">
        <v>234</v>
      </c>
    </row>
    <row r="63" spans="1:2" x14ac:dyDescent="0.3">
      <c r="A63" s="4">
        <v>7</v>
      </c>
      <c r="B63" s="2" t="s">
        <v>235</v>
      </c>
    </row>
    <row r="64" spans="1:2" x14ac:dyDescent="0.3">
      <c r="A64" s="4">
        <v>7.1</v>
      </c>
      <c r="B64" s="2" t="s">
        <v>236</v>
      </c>
    </row>
    <row r="65" spans="1:2" x14ac:dyDescent="0.3">
      <c r="A65" s="4">
        <v>7.2</v>
      </c>
      <c r="B65" s="2" t="s">
        <v>237</v>
      </c>
    </row>
    <row r="66" spans="1:2" x14ac:dyDescent="0.3">
      <c r="A66" s="4">
        <v>7.3</v>
      </c>
      <c r="B66" s="2" t="s">
        <v>238</v>
      </c>
    </row>
    <row r="67" spans="1:2" x14ac:dyDescent="0.3">
      <c r="A67" s="4">
        <v>7.4</v>
      </c>
      <c r="B67" s="2" t="s">
        <v>239</v>
      </c>
    </row>
    <row r="68" spans="1:2" x14ac:dyDescent="0.3">
      <c r="A68" s="4">
        <v>7.5</v>
      </c>
      <c r="B68" s="2" t="s">
        <v>240</v>
      </c>
    </row>
    <row r="69" spans="1:2" x14ac:dyDescent="0.3">
      <c r="A69" s="4">
        <v>7.6</v>
      </c>
      <c r="B69" s="2" t="s">
        <v>241</v>
      </c>
    </row>
    <row r="70" spans="1:2" x14ac:dyDescent="0.3">
      <c r="A70" s="4">
        <v>7.7</v>
      </c>
      <c r="B70" s="2" t="s">
        <v>242</v>
      </c>
    </row>
    <row r="71" spans="1:2" x14ac:dyDescent="0.3">
      <c r="A71" s="4">
        <v>7.8</v>
      </c>
      <c r="B71" s="2" t="s">
        <v>243</v>
      </c>
    </row>
    <row r="72" spans="1:2" x14ac:dyDescent="0.3">
      <c r="A72" s="4">
        <v>7.9</v>
      </c>
      <c r="B72" s="2" t="s">
        <v>244</v>
      </c>
    </row>
    <row r="73" spans="1:2" x14ac:dyDescent="0.3">
      <c r="A73" s="4">
        <v>8</v>
      </c>
      <c r="B73" s="2" t="s">
        <v>245</v>
      </c>
    </row>
    <row r="74" spans="1:2" x14ac:dyDescent="0.3">
      <c r="A74" s="4">
        <v>8.1</v>
      </c>
      <c r="B74" s="2" t="s">
        <v>246</v>
      </c>
    </row>
    <row r="75" spans="1:2" x14ac:dyDescent="0.3">
      <c r="A75" s="4">
        <v>8.1999999999999993</v>
      </c>
      <c r="B75" s="2" t="s">
        <v>247</v>
      </c>
    </row>
    <row r="76" spans="1:2" x14ac:dyDescent="0.3">
      <c r="A76" s="4">
        <v>8.3000000000000007</v>
      </c>
      <c r="B76" s="2" t="s">
        <v>248</v>
      </c>
    </row>
    <row r="77" spans="1:2" x14ac:dyDescent="0.3">
      <c r="A77" s="4">
        <v>8.4</v>
      </c>
      <c r="B77" s="2" t="s">
        <v>249</v>
      </c>
    </row>
    <row r="78" spans="1:2" x14ac:dyDescent="0.3">
      <c r="A78" s="4">
        <v>8.5</v>
      </c>
      <c r="B78" s="2" t="s">
        <v>250</v>
      </c>
    </row>
    <row r="79" spans="1:2" x14ac:dyDescent="0.3">
      <c r="A79" s="4">
        <v>8.6</v>
      </c>
      <c r="B79" s="2" t="s">
        <v>251</v>
      </c>
    </row>
    <row r="80" spans="1:2" x14ac:dyDescent="0.3">
      <c r="A80" s="4">
        <v>8.6999999999999993</v>
      </c>
      <c r="B80" s="2" t="s">
        <v>252</v>
      </c>
    </row>
    <row r="81" spans="1:2" x14ac:dyDescent="0.3">
      <c r="A81" s="4">
        <v>8.8000000000000007</v>
      </c>
      <c r="B81" s="2" t="s">
        <v>253</v>
      </c>
    </row>
    <row r="82" spans="1:2" x14ac:dyDescent="0.3">
      <c r="A82" s="4">
        <v>8.9</v>
      </c>
      <c r="B82" s="2" t="s">
        <v>254</v>
      </c>
    </row>
    <row r="83" spans="1:2" x14ac:dyDescent="0.3">
      <c r="A83" s="4">
        <v>9</v>
      </c>
      <c r="B83" s="2" t="s">
        <v>255</v>
      </c>
    </row>
    <row r="84" spans="1:2" x14ac:dyDescent="0.3">
      <c r="A84" s="4">
        <v>9.1</v>
      </c>
      <c r="B84" s="2" t="s">
        <v>256</v>
      </c>
    </row>
    <row r="85" spans="1:2" x14ac:dyDescent="0.3">
      <c r="A85" s="4">
        <v>9.1999999999999993</v>
      </c>
      <c r="B85" s="2" t="s">
        <v>257</v>
      </c>
    </row>
    <row r="86" spans="1:2" x14ac:dyDescent="0.3">
      <c r="A86" s="4">
        <v>9.3000000000000007</v>
      </c>
      <c r="B86" s="2" t="s">
        <v>258</v>
      </c>
    </row>
    <row r="87" spans="1:2" x14ac:dyDescent="0.3">
      <c r="A87" s="4">
        <v>9.3999999999999897</v>
      </c>
      <c r="B87" s="2" t="s">
        <v>259</v>
      </c>
    </row>
    <row r="88" spans="1:2" x14ac:dyDescent="0.3">
      <c r="A88" s="4">
        <v>9.4999999999999893</v>
      </c>
      <c r="B88" s="2" t="s">
        <v>260</v>
      </c>
    </row>
    <row r="89" spans="1:2" x14ac:dyDescent="0.3">
      <c r="A89" s="4">
        <v>9.5999999999999908</v>
      </c>
      <c r="B89" s="2" t="s">
        <v>261</v>
      </c>
    </row>
    <row r="90" spans="1:2" x14ac:dyDescent="0.3">
      <c r="A90" s="4">
        <v>9.6999999999999904</v>
      </c>
      <c r="B90" s="2" t="s">
        <v>262</v>
      </c>
    </row>
    <row r="91" spans="1:2" x14ac:dyDescent="0.3">
      <c r="A91" s="4">
        <v>9.7999999999999901</v>
      </c>
      <c r="B91" s="2" t="s">
        <v>263</v>
      </c>
    </row>
    <row r="92" spans="1:2" x14ac:dyDescent="0.3">
      <c r="A92" s="4">
        <v>9.8999999999999897</v>
      </c>
      <c r="B92" s="2" t="s">
        <v>264</v>
      </c>
    </row>
    <row r="93" spans="1:2" x14ac:dyDescent="0.3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2026-01-11T02:50:27Z</cp:lastPrinted>
  <dcterms:created xsi:type="dcterms:W3CDTF">2019-11-28T05:18:02Z</dcterms:created>
  <dcterms:modified xsi:type="dcterms:W3CDTF">2026-06-08T15:36:36Z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