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773B42A2-4577-4FE3-92D1-59408A878AFC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E50" i="12"/>
  <c r="B7" i="12"/>
  <c r="C7" i="12"/>
  <c r="B28" i="12"/>
  <c r="C28" i="12"/>
  <c r="B20" i="12"/>
  <c r="C20" i="12"/>
  <c r="B9" i="12"/>
  <c r="C9" i="12"/>
  <c r="B19" i="12"/>
  <c r="C19" i="12"/>
  <c r="B30" i="12"/>
  <c r="C30" i="12"/>
  <c r="B26" i="12"/>
  <c r="C26" i="12"/>
  <c r="B11" i="12"/>
  <c r="C11" i="12"/>
  <c r="B12" i="12"/>
  <c r="C12" i="12"/>
  <c r="B14" i="12"/>
  <c r="C14" i="12"/>
  <c r="B25" i="12"/>
  <c r="C25" i="12"/>
  <c r="B21" i="12"/>
  <c r="C21" i="12"/>
  <c r="B10" i="12"/>
  <c r="C10" i="12"/>
  <c r="B22" i="12"/>
  <c r="C22" i="12"/>
  <c r="B6" i="12"/>
  <c r="C6" i="12"/>
  <c r="B27" i="12"/>
  <c r="C27" i="12"/>
  <c r="B13" i="12"/>
  <c r="C13" i="12"/>
  <c r="B16" i="12"/>
  <c r="C16" i="12"/>
  <c r="B15" i="12"/>
  <c r="C15" i="12"/>
  <c r="B29" i="12"/>
  <c r="C29" i="12"/>
  <c r="B23" i="12"/>
  <c r="C23" i="12"/>
  <c r="B24" i="12"/>
  <c r="C24" i="12"/>
  <c r="B8" i="12"/>
  <c r="C8" i="12"/>
  <c r="B17" i="12"/>
  <c r="C17" i="12"/>
  <c r="B18" i="12"/>
  <c r="C18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/>
  <c r="E28" i="12"/>
  <c r="W6" i="4"/>
  <c r="E20" i="12"/>
  <c r="W7" i="4"/>
  <c r="E9" i="12"/>
  <c r="W8" i="4"/>
  <c r="E19" i="12"/>
  <c r="W9" i="4"/>
  <c r="E30" i="12"/>
  <c r="W10" i="4"/>
  <c r="E26" i="12"/>
  <c r="W11" i="4"/>
  <c r="E11" i="12"/>
  <c r="W12" i="4"/>
  <c r="E12" i="12"/>
  <c r="W13" i="4"/>
  <c r="E14" i="12"/>
  <c r="W14" i="4"/>
  <c r="E25" i="12"/>
  <c r="W15" i="4"/>
  <c r="E21" i="12"/>
  <c r="W16" i="4"/>
  <c r="E10" i="12"/>
  <c r="W17" i="4"/>
  <c r="E22" i="12"/>
  <c r="W18" i="4"/>
  <c r="E6" i="12"/>
  <c r="W19" i="4"/>
  <c r="E27" i="12"/>
  <c r="W20" i="4"/>
  <c r="E13" i="12"/>
  <c r="W21" i="4"/>
  <c r="E16" i="12"/>
  <c r="W22" i="4"/>
  <c r="E15" i="12"/>
  <c r="W23" i="4"/>
  <c r="E29" i="12"/>
  <c r="W24" i="4"/>
  <c r="E23" i="12"/>
  <c r="W25" i="4"/>
  <c r="E24" i="12"/>
  <c r="W26" i="4"/>
  <c r="E8" i="12"/>
  <c r="W27" i="4"/>
  <c r="E17" i="12"/>
  <c r="W28" i="4"/>
  <c r="E18" i="12"/>
  <c r="W29" i="4"/>
  <c r="E31" i="12"/>
  <c r="W30" i="4"/>
  <c r="E32" i="12"/>
  <c r="W31" i="4"/>
  <c r="E33" i="12"/>
  <c r="W32" i="4"/>
  <c r="E34" i="12"/>
  <c r="W33" i="4"/>
  <c r="E35" i="12"/>
  <c r="W34" i="4"/>
  <c r="E36" i="12"/>
  <c r="W35" i="4"/>
  <c r="E37" i="12"/>
  <c r="W36" i="4"/>
  <c r="E38" i="12"/>
  <c r="W37" i="4"/>
  <c r="E39" i="12"/>
  <c r="W38" i="4"/>
  <c r="E40" i="12"/>
  <c r="W39" i="4"/>
  <c r="E41" i="12"/>
  <c r="W40" i="4"/>
  <c r="E42" i="12"/>
  <c r="W41" i="4"/>
  <c r="E43" i="12"/>
  <c r="W42" i="4"/>
  <c r="E44" i="12"/>
  <c r="W43" i="4"/>
  <c r="E45" i="12"/>
  <c r="W4" i="4"/>
  <c r="E7" i="12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16" i="12"/>
  <c r="G14" i="12"/>
  <c r="G28" i="12"/>
  <c r="G38" i="12"/>
  <c r="G18" i="12"/>
  <c r="G13" i="12"/>
  <c r="G12" i="12"/>
  <c r="G45" i="12"/>
  <c r="G11" i="12"/>
  <c r="G44" i="12"/>
  <c r="G26" i="12"/>
  <c r="G43" i="12"/>
  <c r="G35" i="12"/>
  <c r="G24" i="12"/>
  <c r="G22" i="12"/>
  <c r="G30" i="12"/>
  <c r="G37" i="12"/>
  <c r="G6" i="12"/>
  <c r="G42" i="12"/>
  <c r="G34" i="12"/>
  <c r="G23" i="12"/>
  <c r="G10" i="12"/>
  <c r="G19" i="12"/>
  <c r="G39" i="12"/>
  <c r="G27" i="12"/>
  <c r="G8" i="12"/>
  <c r="G41" i="12"/>
  <c r="G33" i="12"/>
  <c r="G29" i="12"/>
  <c r="G21" i="12"/>
  <c r="G9" i="12"/>
  <c r="G31" i="12"/>
  <c r="G17" i="12"/>
  <c r="G36" i="12"/>
  <c r="G40" i="12"/>
  <c r="G32" i="12"/>
  <c r="G15" i="12"/>
  <c r="G25" i="12"/>
  <c r="G20" i="12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/>
  <c r="D44" i="12"/>
  <c r="C42" i="4"/>
  <c r="B42" i="4"/>
  <c r="S41" i="4"/>
  <c r="V41" i="4"/>
  <c r="D43" i="12"/>
  <c r="C41" i="4"/>
  <c r="B41" i="4"/>
  <c r="S40" i="4"/>
  <c r="V40" i="4"/>
  <c r="D42" i="12"/>
  <c r="C40" i="4"/>
  <c r="B40" i="4"/>
  <c r="S39" i="4"/>
  <c r="V39" i="4"/>
  <c r="D41" i="12"/>
  <c r="C39" i="4"/>
  <c r="B39" i="4"/>
  <c r="S38" i="4"/>
  <c r="V38" i="4"/>
  <c r="D40" i="12"/>
  <c r="C38" i="4"/>
  <c r="B38" i="4"/>
  <c r="S37" i="4"/>
  <c r="V37" i="4"/>
  <c r="D39" i="12"/>
  <c r="C37" i="4"/>
  <c r="B37" i="4"/>
  <c r="S36" i="4"/>
  <c r="V36" i="4"/>
  <c r="D38" i="12"/>
  <c r="C36" i="4"/>
  <c r="B36" i="4"/>
  <c r="S35" i="4"/>
  <c r="V35" i="4"/>
  <c r="D37" i="12"/>
  <c r="C35" i="4"/>
  <c r="B35" i="4"/>
  <c r="S34" i="4"/>
  <c r="V34" i="4"/>
  <c r="D36" i="12"/>
  <c r="C34" i="4"/>
  <c r="B34" i="4"/>
  <c r="S33" i="4"/>
  <c r="V33" i="4"/>
  <c r="D35" i="12"/>
  <c r="C33" i="4"/>
  <c r="B33" i="4"/>
  <c r="S32" i="4"/>
  <c r="V32" i="4"/>
  <c r="D34" i="12"/>
  <c r="C32" i="4"/>
  <c r="B32" i="4"/>
  <c r="S31" i="4"/>
  <c r="V31" i="4"/>
  <c r="D33" i="12"/>
  <c r="C31" i="4"/>
  <c r="B31" i="4"/>
  <c r="S30" i="4"/>
  <c r="V30" i="4"/>
  <c r="D32" i="12"/>
  <c r="C30" i="4"/>
  <c r="B30" i="4"/>
  <c r="S29" i="4"/>
  <c r="V29" i="4"/>
  <c r="D31" i="12"/>
  <c r="C29" i="4"/>
  <c r="B29" i="4"/>
  <c r="S28" i="4"/>
  <c r="V28" i="4"/>
  <c r="D18" i="12"/>
  <c r="C28" i="4"/>
  <c r="B28" i="4"/>
  <c r="S27" i="4"/>
  <c r="V27" i="4"/>
  <c r="D17" i="12"/>
  <c r="C27" i="4"/>
  <c r="B27" i="4"/>
  <c r="S26" i="4"/>
  <c r="V26" i="4"/>
  <c r="D8" i="12"/>
  <c r="C26" i="4"/>
  <c r="B26" i="4"/>
  <c r="S25" i="4"/>
  <c r="V25" i="4"/>
  <c r="D24" i="12"/>
  <c r="C25" i="4"/>
  <c r="B25" i="4"/>
  <c r="S24" i="4"/>
  <c r="V24" i="4"/>
  <c r="D23" i="12"/>
  <c r="C24" i="4"/>
  <c r="B24" i="4"/>
  <c r="S23" i="4"/>
  <c r="V23" i="4"/>
  <c r="D29" i="12"/>
  <c r="C23" i="4"/>
  <c r="B23" i="4"/>
  <c r="S22" i="4"/>
  <c r="V22" i="4"/>
  <c r="D15" i="12"/>
  <c r="C22" i="4"/>
  <c r="B22" i="4"/>
  <c r="S21" i="4"/>
  <c r="V21" i="4"/>
  <c r="D16" i="12"/>
  <c r="C21" i="4"/>
  <c r="B21" i="4"/>
  <c r="S20" i="4"/>
  <c r="V20" i="4"/>
  <c r="D13" i="12"/>
  <c r="C20" i="4"/>
  <c r="B20" i="4"/>
  <c r="S19" i="4"/>
  <c r="V19" i="4"/>
  <c r="D27" i="12"/>
  <c r="C19" i="4"/>
  <c r="B19" i="4"/>
  <c r="S18" i="4"/>
  <c r="V18" i="4"/>
  <c r="D6" i="12"/>
  <c r="C18" i="4"/>
  <c r="B18" i="4"/>
  <c r="S17" i="4"/>
  <c r="V17" i="4"/>
  <c r="D22" i="12"/>
  <c r="C17" i="4"/>
  <c r="B17" i="4"/>
  <c r="S16" i="4"/>
  <c r="V16" i="4"/>
  <c r="D10" i="12"/>
  <c r="C16" i="4"/>
  <c r="B16" i="4"/>
  <c r="S15" i="4"/>
  <c r="V15" i="4"/>
  <c r="D21" i="12"/>
  <c r="C15" i="4"/>
  <c r="B15" i="4"/>
  <c r="S14" i="4"/>
  <c r="V14" i="4"/>
  <c r="D25" i="12"/>
  <c r="C14" i="4"/>
  <c r="B14" i="4"/>
  <c r="S13" i="4"/>
  <c r="V13" i="4"/>
  <c r="D14" i="12"/>
  <c r="C13" i="4"/>
  <c r="B13" i="4"/>
  <c r="S12" i="4"/>
  <c r="V12" i="4"/>
  <c r="D12" i="12"/>
  <c r="C12" i="4"/>
  <c r="B12" i="4"/>
  <c r="S11" i="4"/>
  <c r="V11" i="4"/>
  <c r="D11" i="12"/>
  <c r="C11" i="4"/>
  <c r="B11" i="4"/>
  <c r="S10" i="4"/>
  <c r="V10" i="4"/>
  <c r="D26" i="12"/>
  <c r="C10" i="4"/>
  <c r="B10" i="4"/>
  <c r="S9" i="4"/>
  <c r="C9" i="4"/>
  <c r="B9" i="4"/>
  <c r="S8" i="4"/>
  <c r="V8" i="4"/>
  <c r="D19" i="12"/>
  <c r="C8" i="4"/>
  <c r="B8" i="4"/>
  <c r="S7" i="4"/>
  <c r="V7" i="4"/>
  <c r="D9" i="12"/>
  <c r="C7" i="4"/>
  <c r="B7" i="4"/>
  <c r="S6" i="4"/>
  <c r="V6" i="4"/>
  <c r="D20" i="12"/>
  <c r="C6" i="4"/>
  <c r="B6" i="4"/>
  <c r="S5" i="4"/>
  <c r="C5" i="4"/>
  <c r="B5" i="4"/>
  <c r="S4" i="4"/>
  <c r="A4" i="4"/>
  <c r="B33" i="1"/>
  <c r="C4" i="4"/>
  <c r="B4" i="4"/>
  <c r="V43" i="4"/>
  <c r="D45" i="12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0" i="8"/>
  <c r="B3" i="1"/>
  <c r="B7" i="8"/>
  <c r="M3" i="1"/>
  <c r="B4" i="8"/>
  <c r="P3" i="1"/>
  <c r="G7" i="12"/>
  <c r="D40" i="1"/>
  <c r="K37" i="1"/>
  <c r="B37" i="1"/>
  <c r="K40" i="1"/>
  <c r="B40" i="1"/>
  <c r="D37" i="1"/>
  <c r="N43" i="1"/>
  <c r="M43" i="1" s="1"/>
  <c r="N38" i="1"/>
  <c r="M38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8" i="1"/>
  <c r="M18" i="1" s="1"/>
  <c r="N12" i="1"/>
  <c r="M12" i="1" s="1"/>
  <c r="N40" i="1"/>
  <c r="M40" i="1" s="1"/>
  <c r="N36" i="1"/>
  <c r="M36" i="1" s="1"/>
  <c r="N34" i="1"/>
  <c r="M34" i="1" s="1"/>
  <c r="N32" i="1"/>
  <c r="M32" i="1" s="1"/>
  <c r="N28" i="1"/>
  <c r="M28" i="1" s="1"/>
  <c r="N23" i="1"/>
  <c r="M23" i="1" s="1"/>
  <c r="N21" i="1"/>
  <c r="M21" i="1" s="1"/>
  <c r="N19" i="1"/>
  <c r="M19" i="1" s="1"/>
  <c r="N15" i="1"/>
  <c r="M15" i="1" s="1"/>
  <c r="M47" i="1"/>
  <c r="C26" i="1"/>
  <c r="B26" i="1" s="1"/>
  <c r="C24" i="1"/>
  <c r="B24" i="1" s="1"/>
  <c r="C22" i="1"/>
  <c r="B22" i="1" s="1"/>
  <c r="C19" i="1"/>
  <c r="B19" i="1" s="1"/>
  <c r="C27" i="1"/>
  <c r="B27" i="1" s="1"/>
  <c r="C25" i="1"/>
  <c r="B25" i="1" s="1"/>
  <c r="C23" i="1"/>
  <c r="B23" i="1" s="1"/>
  <c r="C20" i="1"/>
  <c r="B20" i="1" s="1"/>
  <c r="C16" i="1"/>
  <c r="B16" i="1" s="1"/>
  <c r="D42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V9" i="4"/>
  <c r="D30" i="12"/>
  <c r="V5" i="4"/>
  <c r="D28" i="12"/>
  <c r="V4" i="4"/>
  <c r="B18" i="1"/>
  <c r="C9" i="1"/>
  <c r="B9" i="1" s="1"/>
  <c r="B17" i="1"/>
  <c r="C14" i="1"/>
  <c r="B14" i="1" s="1"/>
  <c r="C10" i="1"/>
  <c r="B10" i="1" s="1"/>
  <c r="C13" i="1"/>
  <c r="B13" i="1" s="1"/>
  <c r="C12" i="1"/>
  <c r="B12" i="1" s="1"/>
  <c r="C11" i="1"/>
  <c r="B11" i="1" s="1"/>
  <c r="M42" i="1"/>
  <c r="M14" i="1"/>
  <c r="M41" i="1"/>
  <c r="M39" i="1"/>
  <c r="M11" i="1"/>
  <c r="M25" i="1"/>
  <c r="M17" i="1"/>
  <c r="B45" i="1"/>
  <c r="B2" i="1"/>
  <c r="K42" i="1"/>
  <c r="D7" i="12"/>
  <c r="X40" i="4" a="1"/>
  <c r="X40" i="4" s="1"/>
  <c r="F42" i="12" s="1"/>
  <c r="X38" i="4" a="1"/>
  <c r="X38" i="4" s="1"/>
  <c r="F40" i="12" s="1"/>
  <c r="X27" i="4" a="1"/>
  <c r="X27" i="4" s="1"/>
  <c r="F17" i="12" s="1"/>
  <c r="X19" i="4" a="1"/>
  <c r="X19" i="4" s="1"/>
  <c r="F27" i="12" s="1"/>
  <c r="X13" i="4" a="1"/>
  <c r="X13" i="4" s="1"/>
  <c r="F14" i="12" s="1"/>
  <c r="X35" i="4" a="1"/>
  <c r="X35" i="4" s="1"/>
  <c r="F37" i="12" s="1"/>
  <c r="X42" i="4" a="1"/>
  <c r="X42" i="4" s="1"/>
  <c r="F44" i="12" s="1"/>
  <c r="X26" i="4" a="1"/>
  <c r="X26" i="4" s="1"/>
  <c r="F8" i="12" s="1"/>
  <c r="X30" i="4" a="1"/>
  <c r="X30" i="4" s="1"/>
  <c r="F32" i="12" s="1"/>
  <c r="X37" i="4" a="1"/>
  <c r="X37" i="4" s="1"/>
  <c r="F39" i="12" s="1"/>
  <c r="X8" i="4" a="1"/>
  <c r="X8" i="4" s="1"/>
  <c r="F19" i="12" s="1"/>
  <c r="X14" i="4" a="1"/>
  <c r="X14" i="4" s="1"/>
  <c r="F25" i="12" s="1"/>
  <c r="X9" i="4" a="1"/>
  <c r="X9" i="4" s="1"/>
  <c r="F30" i="12" s="1"/>
  <c r="X10" i="4" a="1"/>
  <c r="X10" i="4" s="1"/>
  <c r="F26" i="12" s="1"/>
  <c r="X17" i="4" a="1"/>
  <c r="X17" i="4" s="1"/>
  <c r="F22" i="12" s="1"/>
  <c r="X34" i="4" a="1"/>
  <c r="X34" i="4" s="1"/>
  <c r="F36" i="12" s="1"/>
  <c r="X20" i="4" a="1"/>
  <c r="X20" i="4" s="1"/>
  <c r="F13" i="12" s="1"/>
  <c r="X25" i="4" a="1"/>
  <c r="X25" i="4" s="1"/>
  <c r="F24" i="12" s="1"/>
  <c r="X18" i="4" a="1"/>
  <c r="X18" i="4" s="1"/>
  <c r="F6" i="12" s="1"/>
  <c r="X15" i="4" a="1"/>
  <c r="X15" i="4" s="1"/>
  <c r="F21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3" i="12" s="1"/>
  <c r="X6" i="4" a="1"/>
  <c r="X6" i="4" s="1"/>
  <c r="X28" i="4" a="1"/>
  <c r="X28" i="4" s="1"/>
  <c r="F18" i="12" s="1"/>
  <c r="X16" i="4" a="1"/>
  <c r="X16" i="4" s="1"/>
  <c r="F10" i="12" s="1"/>
  <c r="X43" i="4" a="1"/>
  <c r="X43" i="4" s="1"/>
  <c r="F45" i="12" s="1"/>
  <c r="X21" i="4" a="1"/>
  <c r="X21" i="4" s="1"/>
  <c r="F16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28" i="12" s="1"/>
  <c r="X4" i="4" a="1"/>
  <c r="X4" i="4" s="1"/>
  <c r="F7" i="12" s="1"/>
  <c r="X12" i="4" a="1"/>
  <c r="X12" i="4" s="1"/>
  <c r="F12" i="12" s="1"/>
  <c r="X22" i="4" a="1"/>
  <c r="X22" i="4" s="1"/>
  <c r="F15" i="12" s="1"/>
  <c r="X39" i="4" a="1"/>
  <c r="X39" i="4" s="1"/>
  <c r="F41" i="12" s="1"/>
  <c r="X32" i="4" a="1"/>
  <c r="X32" i="4" s="1"/>
  <c r="F34" i="12" s="1"/>
  <c r="X23" i="4" a="1"/>
  <c r="X23" i="4" s="1"/>
  <c r="F29" i="12" s="1"/>
  <c r="X11" i="4" a="1"/>
  <c r="X11" i="4" s="1"/>
  <c r="F11" i="12" s="1"/>
  <c r="B42" i="1" l="1"/>
  <c r="F20" i="12"/>
</calcChain>
</file>

<file path=xl/sharedStrings.xml><?xml version="1.0" encoding="utf-8"?>
<sst xmlns="http://schemas.openxmlformats.org/spreadsheetml/2006/main" count="422" uniqueCount="329">
  <si>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</si>
  <si>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</si>
  <si>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</si>
  <si>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</si>
  <si>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</si>
  <si>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</si>
  <si>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</si>
  <si>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</si>
  <si>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</si>
  <si>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</si>
  <si>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</si>
  <si>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</si>
  <si>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</si>
  <si>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</si>
  <si>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</si>
  <si>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</si>
  <si>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</si>
  <si>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</si>
  <si>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</si>
  <si>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</si>
  <si>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</si>
  <si>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</si>
  <si>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</si>
  <si>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</si>
  <si>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</si>
  <si>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</si>
  <si>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</si>
  <si>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</si>
  <si>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</si>
  <si>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</si>
  <si>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</si>
  <si>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</si>
  <si>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</si>
  <si>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</si>
  <si>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</si>
  <si>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</si>
  <si>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</si>
  <si>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</si>
  <si>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</si>
  <si>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</si>
  <si>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</si>
  <si>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</si>
  <si>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</si>
  <si>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</si>
  <si>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</si>
  <si>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</si>
  <si>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</si>
  <si>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</si>
  <si>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</si>
  <si>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</si>
  <si>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</si>
  <si>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</si>
  <si>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</si>
  <si>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</si>
  <si>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</si>
  <si>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</si>
  <si>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</si>
  <si>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</si>
  <si>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</si>
  <si>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</si>
  <si>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</si>
  <si>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</si>
  <si>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</si>
  <si>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</si>
  <si>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</si>
  <si>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</si>
  <si>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</si>
  <si>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</si>
  <si>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</si>
  <si>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</si>
  <si>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</si>
  <si>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</si>
  <si>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</si>
  <si>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</si>
  <si>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</si>
  <si>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</si>
  <si>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</si>
  <si>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</si>
  <si>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</si>
  <si>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</si>
  <si>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</si>
  <si>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</si>
  <si>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</si>
  <si>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</si>
  <si>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</si>
  <si>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</si>
  <si>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</si>
  <si>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</si>
  <si>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</si>
  <si>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</si>
  <si>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</si>
  <si>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</si>
  <si>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</si>
  <si>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</si>
  <si>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</si>
  <si>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</si>
  <si>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</si>
  <si>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</si>
  <si>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</si>
  <si>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</si>
  <si>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</si>
  <si>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</si>
  <si>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</si>
  <si>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</si>
  <si>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</si>
  <si>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</si>
  <si>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</si>
  <si>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</si>
  <si>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</si>
  <si>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</si>
  <si>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</si>
  <si>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</si>
  <si>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</si>
  <si>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</si>
  <si>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</si>
  <si>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</si>
  <si>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</si>
  <si>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</si>
  <si>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</si>
  <si>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</si>
  <si>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</si>
  <si>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</si>
  <si>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</si>
  <si>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</si>
  <si>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</si>
  <si>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</si>
  <si>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</si>
  <si>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</si>
  <si>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</si>
  <si>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</si>
  <si>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</si>
  <si>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</si>
  <si>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</si>
  <si>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</si>
  <si>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</si>
  <si>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</si>
  <si>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</si>
  <si>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</si>
  <si>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</si>
  <si>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</si>
  <si>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</si>
  <si>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</si>
  <si>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</si>
  <si>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</si>
  <si>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</si>
  <si>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</si>
  <si>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</si>
  <si>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</si>
  <si>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</si>
  <si>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</si>
  <si>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</si>
  <si>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</si>
  <si>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</si>
  <si>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</si>
  <si>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</si>
  <si>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</si>
  <si>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</si>
  <si>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</si>
  <si>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</si>
  <si>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</si>
  <si>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</si>
  <si>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</si>
  <si>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</si>
  <si>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</si>
  <si>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</si>
  <si>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</si>
  <si>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</si>
  <si>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</si>
  <si>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</si>
  <si>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</si>
  <si>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</si>
  <si>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</si>
  <si>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</si>
  <si>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</si>
  <si>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</si>
  <si>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</si>
  <si>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</si>
  <si>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</si>
  <si>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</si>
  <si>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</si>
  <si>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</si>
  <si>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</si>
  <si>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</si>
  <si>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</si>
  <si>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</si>
  <si>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</si>
  <si>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</si>
  <si>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</si>
  <si>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</si>
  <si>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</si>
  <si>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</si>
  <si>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</si>
  <si>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</si>
  <si>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</si>
  <si>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</si>
  <si>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</si>
  <si>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</si>
  <si>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</si>
  <si>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</si>
  <si>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</si>
  <si>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</si>
  <si>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</si>
  <si>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</si>
  <si>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</si>
  <si>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</si>
  <si>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</si>
  <si>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</si>
  <si>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</si>
  <si>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</si>
  <si>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</si>
  <si>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</si>
  <si>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</si>
  <si>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</si>
  <si>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</si>
  <si>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</si>
  <si>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</si>
  <si>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</si>
  <si>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</si>
  <si>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</si>
  <si>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</si>
  <si>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</si>
  <si>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</si>
  <si>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</si>
  <si>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</si>
  <si>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</si>
  <si>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</si>
  <si>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</si>
  <si>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</si>
  <si>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</si>
  <si>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</si>
  <si>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</si>
  <si>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</si>
  <si>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</si>
  <si>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</si>
  <si>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</si>
  <si>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</si>
  <si>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</si>
  <si>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</si>
  <si>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</si>
  <si>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</si>
  <si>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</si>
  <si>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</si>
  <si>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</si>
  <si>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</si>
  <si>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</si>
  <si>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</si>
  <si>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</si>
  <si>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</si>
  <si>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</si>
  <si>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</si>
  <si>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</si>
  <si>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</si>
  <si>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</si>
  <si>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</si>
  <si>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</si>
  <si>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</si>
  <si>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</si>
  <si>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</si>
  <si>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</si>
  <si>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</si>
  <si>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</si>
  <si>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</si>
  <si>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</si>
  <si>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</si>
  <si>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</si>
  <si>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</si>
  <si>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</si>
  <si>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</si>
  <si>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</si>
  <si>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</si>
  <si>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</si>
  <si>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</si>
  <si>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</si>
  <si>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</si>
  <si>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</si>
  <si>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</si>
  <si>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</si>
  <si>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ج للبنات</t>
  </si>
  <si>
    <t>ANINDHITA MAHARANI</t>
  </si>
  <si>
    <t>0852</t>
  </si>
  <si>
    <t>AULIA FAJRIANI</t>
  </si>
  <si>
    <t>0853</t>
  </si>
  <si>
    <t>FADILAH ASIFA AYUNINGTIAS</t>
  </si>
  <si>
    <t>0854</t>
  </si>
  <si>
    <t>FARRAS AUFA ZAHIRA</t>
  </si>
  <si>
    <t>0855</t>
  </si>
  <si>
    <t>HALIMAH RASYIDAH</t>
  </si>
  <si>
    <t>0856</t>
  </si>
  <si>
    <t>IBNATY SALSABILA LIRABBIHA</t>
  </si>
  <si>
    <t>0857</t>
  </si>
  <si>
    <t>ILFA MINNATIKA</t>
  </si>
  <si>
    <t>0858</t>
  </si>
  <si>
    <t>MELAN ROSDIANI</t>
  </si>
  <si>
    <t>0859</t>
  </si>
  <si>
    <t>MUTIA AZAHRA</t>
  </si>
  <si>
    <t>0860</t>
  </si>
  <si>
    <t>MYIESHA NAFEEZA PUTRI PURNOMO</t>
  </si>
  <si>
    <t>0861</t>
  </si>
  <si>
    <t>NAHDIATURIDHO</t>
  </si>
  <si>
    <t>0862</t>
  </si>
  <si>
    <t>NAIL SALMA KHAIRIN</t>
  </si>
  <si>
    <t>0863</t>
  </si>
  <si>
    <t>NASYA DIAH SASMIDA</t>
  </si>
  <si>
    <t>0864</t>
  </si>
  <si>
    <t>NASYWA ALIIYAH PUTRI</t>
  </si>
  <si>
    <t>0865</t>
  </si>
  <si>
    <t>NAYZILA HOLA SAFIRAH</t>
  </si>
  <si>
    <t>0866</t>
  </si>
  <si>
    <t>NILAM EKY CAHYANI</t>
  </si>
  <si>
    <t>0867</t>
  </si>
  <si>
    <t>RIKA NOVRIYATI</t>
  </si>
  <si>
    <t>0868</t>
  </si>
  <si>
    <t>SABILA DITA ALMIRA ANASYA</t>
  </si>
  <si>
    <t>0869</t>
  </si>
  <si>
    <t>SALWA JANUA PUTRI</t>
  </si>
  <si>
    <t>0870</t>
  </si>
  <si>
    <t>SHAFA TRI NURAINI</t>
  </si>
  <si>
    <t>0871</t>
  </si>
  <si>
    <t>SHINTA ARUM NANDANA PUTRI</t>
  </si>
  <si>
    <t>0872</t>
  </si>
  <si>
    <t>SITI ELISA</t>
  </si>
  <si>
    <t>0873</t>
  </si>
  <si>
    <t>SITI ROHMAH NUR'AZIZAH</t>
  </si>
  <si>
    <t>0874</t>
  </si>
  <si>
    <t>SYAFA AULIA RIADHOTUL AISY</t>
  </si>
  <si>
    <t>0875</t>
  </si>
  <si>
    <t>UMMY FATIHATUS SAUMAH</t>
  </si>
  <si>
    <t>0876</t>
  </si>
  <si>
    <t>الأستاذة حسن الخاتمة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</si>
</sst>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7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5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426357</xdr:colOff>
      <xdr:row>51</xdr:row>
      <xdr:rowOff>54429</xdr:rowOff>
    </xdr:from>
    <xdr:to>
      <xdr:col>14</xdr:col>
      <xdr:colOff>214993</xdr:colOff>
      <xdr:row>56</xdr:row>
      <xdr:rowOff>88900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76286" y="100965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19" sqref="C19:D20"/>
    </sheetView>
  </sheetViews>
  <sheetFormatPr defaultColWidth="8.7265625" defaultRowHeight="14.5" x14ac:dyDescent="0.35"/>
  <cols>
    <col min="1" max="1" width="8.7265625" style="22" customWidth="1"/>
    <col min="2" max="2" width="1.08984375" style="22" hidden="1" customWidth="1"/>
    <col min="3" max="3" width="24.453125" style="22" customWidth="1"/>
    <col min="4" max="4" width="24.90625" style="22" customWidth="1"/>
    <col min="5" max="5" width="2.453125" style="22" customWidth="1"/>
    <col min="6" max="6" width="24.36328125" style="22" customWidth="1"/>
    <col min="7" max="16384" width="8.7265625" style="22"/>
  </cols>
  <sheetData>
    <row r="1" spans="1:12" x14ac:dyDescent="0.35">
      <c r="C1" s="123" t="s">
        <v>158</v>
      </c>
      <c r="D1" s="123"/>
      <c r="E1" s="123"/>
      <c r="F1" s="123"/>
      <c r="G1" s="123"/>
    </row>
    <row r="2" spans="1:12" x14ac:dyDescent="0.35">
      <c r="C2" s="123"/>
      <c r="D2" s="123"/>
      <c r="E2" s="123"/>
      <c r="F2" s="123"/>
      <c r="G2" s="123"/>
    </row>
    <row r="3" spans="1:12" ht="7.5" customHeight="1" x14ac:dyDescent="0.35">
      <c r="C3" s="124"/>
      <c r="D3" s="125"/>
      <c r="E3" s="125"/>
      <c r="F3" s="125"/>
      <c r="G3" s="126"/>
    </row>
    <row r="4" spans="1:12" ht="21" x14ac:dyDescent="0.35">
      <c r="A4" s="22" t="s">
        <v>81</v>
      </c>
      <c r="B4" s="22" t="str">
        <f>CONCATENATE(F4," ",E4," ",C4)</f>
        <v>الصف  : الثاني ج للبنات</v>
      </c>
      <c r="C4" s="119" t="s">
        <v>277</v>
      </c>
      <c r="D4" s="119"/>
      <c r="E4" s="119" t="s">
        <v>139</v>
      </c>
      <c r="F4" s="60" t="s">
        <v>138</v>
      </c>
      <c r="G4" s="118">
        <v>1</v>
      </c>
    </row>
    <row r="5" spans="1:12" x14ac:dyDescent="0.35">
      <c r="C5" s="119"/>
      <c r="D5" s="119"/>
      <c r="E5" s="119"/>
      <c r="F5" s="59" t="s">
        <v>143</v>
      </c>
      <c r="G5" s="118"/>
    </row>
    <row r="6" spans="1:12" ht="7" customHeight="1" x14ac:dyDescent="0.35">
      <c r="C6" s="117"/>
      <c r="D6" s="117"/>
      <c r="E6" s="117"/>
      <c r="F6" s="117"/>
      <c r="G6" s="11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7" t="s">
        <v>271</v>
      </c>
      <c r="D7" s="127"/>
      <c r="E7" s="119" t="s">
        <v>139</v>
      </c>
      <c r="F7" s="60" t="s">
        <v>150</v>
      </c>
      <c r="G7" s="118">
        <v>2</v>
      </c>
    </row>
    <row r="8" spans="1:12" ht="21.65" customHeight="1" x14ac:dyDescent="0.35">
      <c r="C8" s="127"/>
      <c r="D8" s="127"/>
      <c r="E8" s="119"/>
      <c r="F8" s="59" t="s">
        <v>151</v>
      </c>
      <c r="G8" s="118"/>
    </row>
    <row r="9" spans="1:12" ht="7" customHeight="1" x14ac:dyDescent="0.35">
      <c r="C9" s="117"/>
      <c r="D9" s="117"/>
      <c r="E9" s="117"/>
      <c r="F9" s="117"/>
      <c r="G9" s="117"/>
    </row>
    <row r="10" spans="1:12" ht="26.5" customHeight="1" x14ac:dyDescent="0.5">
      <c r="A10" s="22" t="s">
        <v>81</v>
      </c>
      <c r="B10" s="22" t="str">
        <f>CONCATENATE(F10," : ",C11," ه"," \ ",C10," م")</f>
        <v>العام الدراسي : ١٤٤٤ - ١٤٤٥ ه \ ٢٠٢٣ - ٢٠٢٤ م</v>
      </c>
      <c r="C10" s="128" t="s">
        <v>272</v>
      </c>
      <c r="D10" s="128"/>
      <c r="E10" s="119" t="s">
        <v>139</v>
      </c>
      <c r="F10" s="58" t="s">
        <v>140</v>
      </c>
      <c r="G10" s="118">
        <v>3</v>
      </c>
    </row>
    <row r="11" spans="1:12" ht="26.15" customHeight="1" x14ac:dyDescent="0.35">
      <c r="C11" s="116" t="s">
        <v>273</v>
      </c>
      <c r="D11" s="116"/>
      <c r="E11" s="119"/>
      <c r="F11" s="59" t="s">
        <v>142</v>
      </c>
      <c r="G11" s="118"/>
    </row>
    <row r="12" spans="1:12" ht="6.65" customHeight="1" x14ac:dyDescent="0.35">
      <c r="C12" s="117"/>
      <c r="D12" s="117"/>
      <c r="E12" s="117"/>
      <c r="F12" s="117"/>
      <c r="G12" s="117"/>
    </row>
    <row r="13" spans="1:12" ht="21" x14ac:dyDescent="0.5">
      <c r="C13" s="121" t="s">
        <v>274</v>
      </c>
      <c r="D13" s="122"/>
      <c r="E13" s="119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22" t="s">
        <v>275</v>
      </c>
      <c r="D14" s="122"/>
      <c r="E14" s="119"/>
      <c r="F14" s="59" t="s">
        <v>144</v>
      </c>
      <c r="G14" s="118"/>
      <c r="K14" s="56"/>
    </row>
    <row r="15" spans="1:12" ht="6" customHeight="1" x14ac:dyDescent="0.35">
      <c r="C15" s="117"/>
      <c r="D15" s="117"/>
      <c r="E15" s="117"/>
      <c r="F15" s="117"/>
      <c r="G15" s="117"/>
    </row>
    <row r="16" spans="1:12" ht="21" x14ac:dyDescent="0.5">
      <c r="C16" s="116" t="s">
        <v>264</v>
      </c>
      <c r="D16" s="116"/>
      <c r="E16" s="119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16"/>
      <c r="D17" s="116"/>
      <c r="E17" s="119"/>
      <c r="F17" s="59" t="s">
        <v>148</v>
      </c>
      <c r="G17" s="118"/>
    </row>
    <row r="18" spans="3:12" ht="6" customHeight="1" x14ac:dyDescent="0.5">
      <c r="C18" s="120"/>
      <c r="D18" s="120"/>
      <c r="E18" s="120"/>
      <c r="F18" s="120"/>
      <c r="G18" s="120"/>
    </row>
    <row r="19" spans="3:12" ht="21" x14ac:dyDescent="0.5">
      <c r="C19" s="116" t="s">
        <v>328</v>
      </c>
      <c r="D19" s="116"/>
      <c r="E19" s="119" t="s">
        <v>139</v>
      </c>
      <c r="F19" s="58" t="s">
        <v>147</v>
      </c>
      <c r="G19" s="118">
        <v>6</v>
      </c>
    </row>
    <row r="20" spans="3:12" x14ac:dyDescent="0.35">
      <c r="C20" s="116"/>
      <c r="D20" s="116"/>
      <c r="E20" s="119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5" sqref="B5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08984375" style="22" customWidth="1"/>
    <col min="4" max="4" width="14.81640625" style="22" customWidth="1"/>
    <col min="5" max="16384" width="8.7265625" style="22"/>
  </cols>
  <sheetData>
    <row r="1" spans="1:4" ht="27.65" customHeight="1" x14ac:dyDescent="0.35">
      <c r="A1" s="107" t="s">
        <v>62</v>
      </c>
      <c r="B1" s="13" t="s">
        <v>152</v>
      </c>
      <c r="C1" s="13" t="s">
        <v>153</v>
      </c>
      <c r="D1" s="13" t="s">
        <v>154</v>
      </c>
    </row>
    <row r="2" spans="1:4" x14ac:dyDescent="0.35">
      <c r="A2" s="11">
        <v>1</v>
      </c>
      <c r="B2" s="105" t="s">
        <v>278</v>
      </c>
      <c r="C2" s="106" t="s">
        <v>279</v>
      </c>
      <c r="D2" s="105"/>
    </row>
    <row r="3" spans="1:4" x14ac:dyDescent="0.35">
      <c r="A3" s="11">
        <v>2</v>
      </c>
      <c r="B3" s="105" t="s">
        <v>280</v>
      </c>
      <c r="C3" s="106" t="s">
        <v>281</v>
      </c>
      <c r="D3" s="105"/>
    </row>
    <row r="4" spans="1:4" x14ac:dyDescent="0.35">
      <c r="A4" s="11">
        <v>3</v>
      </c>
      <c r="B4" s="105" t="s">
        <v>282</v>
      </c>
      <c r="C4" s="106" t="s">
        <v>283</v>
      </c>
      <c r="D4" s="105"/>
    </row>
    <row r="5" spans="1:4" x14ac:dyDescent="0.35">
      <c r="A5" s="11">
        <v>4</v>
      </c>
      <c r="B5" s="105" t="s">
        <v>284</v>
      </c>
      <c r="C5" s="106" t="s">
        <v>285</v>
      </c>
      <c r="D5" s="105"/>
    </row>
    <row r="6" spans="1:4" x14ac:dyDescent="0.35">
      <c r="A6" s="11">
        <v>5</v>
      </c>
      <c r="B6" s="105" t="s">
        <v>286</v>
      </c>
      <c r="C6" s="106" t="s">
        <v>287</v>
      </c>
      <c r="D6" s="105"/>
    </row>
    <row r="7" spans="1:4" x14ac:dyDescent="0.35">
      <c r="A7" s="11">
        <v>6</v>
      </c>
      <c r="B7" s="105" t="s">
        <v>288</v>
      </c>
      <c r="C7" s="106" t="s">
        <v>289</v>
      </c>
      <c r="D7" s="105"/>
    </row>
    <row r="8" spans="1:4" x14ac:dyDescent="0.35">
      <c r="A8" s="11">
        <v>7</v>
      </c>
      <c r="B8" s="105" t="s">
        <v>290</v>
      </c>
      <c r="C8" s="106" t="s">
        <v>291</v>
      </c>
      <c r="D8" s="105"/>
    </row>
    <row r="9" spans="1:4" x14ac:dyDescent="0.35">
      <c r="A9" s="11">
        <v>8</v>
      </c>
      <c r="B9" s="105" t="s">
        <v>292</v>
      </c>
      <c r="C9" s="106" t="s">
        <v>293</v>
      </c>
      <c r="D9" s="105"/>
    </row>
    <row r="10" spans="1:4" x14ac:dyDescent="0.35">
      <c r="A10" s="11">
        <v>9</v>
      </c>
      <c r="B10" s="105" t="s">
        <v>294</v>
      </c>
      <c r="C10" s="106" t="s">
        <v>295</v>
      </c>
      <c r="D10" s="105"/>
    </row>
    <row r="11" spans="1:4" x14ac:dyDescent="0.35">
      <c r="A11" s="11">
        <v>10</v>
      </c>
      <c r="B11" s="105" t="s">
        <v>296</v>
      </c>
      <c r="C11" s="106" t="s">
        <v>297</v>
      </c>
      <c r="D11" s="105"/>
    </row>
    <row r="12" spans="1:4" x14ac:dyDescent="0.35">
      <c r="A12" s="11">
        <v>11</v>
      </c>
      <c r="B12" s="105" t="s">
        <v>298</v>
      </c>
      <c r="C12" s="106" t="s">
        <v>299</v>
      </c>
      <c r="D12" s="105"/>
    </row>
    <row r="13" spans="1:4" x14ac:dyDescent="0.35">
      <c r="A13" s="11">
        <v>12</v>
      </c>
      <c r="B13" s="105" t="s">
        <v>300</v>
      </c>
      <c r="C13" s="106" t="s">
        <v>301</v>
      </c>
      <c r="D13" s="105"/>
    </row>
    <row r="14" spans="1:4" x14ac:dyDescent="0.35">
      <c r="A14" s="11">
        <v>13</v>
      </c>
      <c r="B14" s="105" t="s">
        <v>302</v>
      </c>
      <c r="C14" s="106" t="s">
        <v>303</v>
      </c>
      <c r="D14" s="105"/>
    </row>
    <row r="15" spans="1:4" x14ac:dyDescent="0.35">
      <c r="A15" s="11">
        <v>14</v>
      </c>
      <c r="B15" s="105" t="s">
        <v>304</v>
      </c>
      <c r="C15" s="106" t="s">
        <v>305</v>
      </c>
      <c r="D15" s="105"/>
    </row>
    <row r="16" spans="1:4" x14ac:dyDescent="0.35">
      <c r="A16" s="11">
        <v>15</v>
      </c>
      <c r="B16" s="105" t="s">
        <v>306</v>
      </c>
      <c r="C16" s="106" t="s">
        <v>307</v>
      </c>
      <c r="D16" s="105"/>
    </row>
    <row r="17" spans="1:4" x14ac:dyDescent="0.35">
      <c r="A17" s="11">
        <v>16</v>
      </c>
      <c r="B17" s="105" t="s">
        <v>308</v>
      </c>
      <c r="C17" s="106" t="s">
        <v>309</v>
      </c>
      <c r="D17" s="105"/>
    </row>
    <row r="18" spans="1:4" x14ac:dyDescent="0.35">
      <c r="A18" s="11">
        <v>17</v>
      </c>
      <c r="B18" s="105" t="s">
        <v>310</v>
      </c>
      <c r="C18" s="106" t="s">
        <v>311</v>
      </c>
      <c r="D18" s="105"/>
    </row>
    <row r="19" spans="1:4" x14ac:dyDescent="0.35">
      <c r="A19" s="11">
        <v>18</v>
      </c>
      <c r="B19" s="105" t="s">
        <v>312</v>
      </c>
      <c r="C19" s="106" t="s">
        <v>313</v>
      </c>
      <c r="D19" s="105"/>
    </row>
    <row r="20" spans="1:4" x14ac:dyDescent="0.35">
      <c r="A20" s="11">
        <v>19</v>
      </c>
      <c r="B20" s="105" t="s">
        <v>314</v>
      </c>
      <c r="C20" s="106" t="s">
        <v>315</v>
      </c>
      <c r="D20" s="105"/>
    </row>
    <row r="21" spans="1:4" x14ac:dyDescent="0.35">
      <c r="A21" s="11">
        <v>20</v>
      </c>
      <c r="B21" s="105" t="s">
        <v>316</v>
      </c>
      <c r="C21" s="106" t="s">
        <v>317</v>
      </c>
      <c r="D21" s="105"/>
    </row>
    <row r="22" spans="1:4" x14ac:dyDescent="0.35">
      <c r="A22" s="11">
        <v>21</v>
      </c>
      <c r="B22" s="105" t="s">
        <v>318</v>
      </c>
      <c r="C22" s="106" t="s">
        <v>319</v>
      </c>
      <c r="D22" s="105"/>
    </row>
    <row r="23" spans="1:4" x14ac:dyDescent="0.35">
      <c r="A23" s="11">
        <v>22</v>
      </c>
      <c r="B23" s="105" t="s">
        <v>320</v>
      </c>
      <c r="C23" s="106" t="s">
        <v>321</v>
      </c>
      <c r="D23" s="105"/>
    </row>
    <row r="24" spans="1:4" x14ac:dyDescent="0.35">
      <c r="A24" s="11">
        <v>23</v>
      </c>
      <c r="B24" s="105" t="s">
        <v>322</v>
      </c>
      <c r="C24" s="106" t="s">
        <v>323</v>
      </c>
      <c r="D24" s="105"/>
    </row>
    <row r="25" spans="1:4" x14ac:dyDescent="0.35">
      <c r="A25" s="11">
        <v>24</v>
      </c>
      <c r="B25" s="105" t="s">
        <v>324</v>
      </c>
      <c r="C25" s="106" t="s">
        <v>325</v>
      </c>
      <c r="D25" s="105"/>
    </row>
    <row r="26" spans="1:4" x14ac:dyDescent="0.35">
      <c r="A26" s="11">
        <v>25</v>
      </c>
      <c r="B26" s="105" t="s">
        <v>326</v>
      </c>
      <c r="C26" s="106" t="s">
        <v>327</v>
      </c>
      <c r="D26" s="105"/>
    </row>
    <row r="27" spans="1:4" x14ac:dyDescent="0.35">
      <c r="A27" s="11">
        <v>26</v>
      </c>
      <c r="B27" s="105"/>
      <c r="C27" s="106"/>
      <c r="D27" s="105"/>
    </row>
    <row r="28" spans="1:4" x14ac:dyDescent="0.35">
      <c r="A28" s="11">
        <v>27</v>
      </c>
      <c r="B28" s="105"/>
      <c r="C28" s="106"/>
      <c r="D28" s="105"/>
    </row>
    <row r="29" spans="1:4" x14ac:dyDescent="0.35">
      <c r="A29" s="11">
        <v>28</v>
      </c>
      <c r="B29" s="105"/>
      <c r="C29" s="106"/>
      <c r="D29" s="105"/>
    </row>
    <row r="30" spans="1:4" x14ac:dyDescent="0.35">
      <c r="A30" s="11">
        <v>29</v>
      </c>
      <c r="B30" s="104"/>
      <c r="C30" s="75"/>
      <c r="D30" s="105"/>
    </row>
    <row r="31" spans="1:4" x14ac:dyDescent="0.35">
      <c r="A31" s="11">
        <v>30</v>
      </c>
      <c r="B31" s="105"/>
      <c r="C31" s="105"/>
      <c r="D31" s="105"/>
    </row>
    <row r="32" spans="1:4" x14ac:dyDescent="0.35">
      <c r="A32" s="11">
        <v>31</v>
      </c>
      <c r="B32" s="105"/>
      <c r="C32" s="105"/>
      <c r="D32" s="105"/>
    </row>
    <row r="33" spans="1:4" x14ac:dyDescent="0.35">
      <c r="A33" s="11">
        <v>32</v>
      </c>
      <c r="B33" s="105"/>
      <c r="C33" s="105"/>
      <c r="D33" s="105"/>
    </row>
    <row r="34" spans="1:4" x14ac:dyDescent="0.35">
      <c r="A34" s="11">
        <v>33</v>
      </c>
      <c r="B34" s="105"/>
      <c r="C34" s="105"/>
      <c r="D34" s="105"/>
    </row>
    <row r="35" spans="1:4" x14ac:dyDescent="0.35">
      <c r="A35" s="11">
        <v>34</v>
      </c>
      <c r="B35" s="105"/>
      <c r="C35" s="105"/>
      <c r="D35" s="105"/>
    </row>
    <row r="36" spans="1:4" x14ac:dyDescent="0.35">
      <c r="A36" s="11">
        <v>35</v>
      </c>
      <c r="B36" s="105"/>
      <c r="C36" s="105"/>
      <c r="D36" s="105"/>
    </row>
    <row r="37" spans="1:4" x14ac:dyDescent="0.35">
      <c r="A37" s="11">
        <v>36</v>
      </c>
      <c r="B37" s="105"/>
      <c r="C37" s="105"/>
      <c r="D37" s="105"/>
    </row>
    <row r="38" spans="1:4" x14ac:dyDescent="0.35">
      <c r="A38" s="11">
        <v>37</v>
      </c>
      <c r="B38" s="105"/>
      <c r="C38" s="105"/>
      <c r="D38" s="105"/>
    </row>
    <row r="39" spans="1:4" x14ac:dyDescent="0.35">
      <c r="A39" s="11">
        <v>38</v>
      </c>
      <c r="B39" s="105"/>
      <c r="C39" s="105"/>
      <c r="D39" s="105"/>
    </row>
    <row r="40" spans="1:4" x14ac:dyDescent="0.35">
      <c r="A40" s="11">
        <v>39</v>
      </c>
      <c r="B40" s="105"/>
      <c r="C40" s="105"/>
      <c r="D40" s="105"/>
    </row>
    <row r="41" spans="1:4" x14ac:dyDescent="0.35">
      <c r="A41" s="11">
        <v>40</v>
      </c>
      <c r="B41" s="105"/>
      <c r="C41" s="105"/>
      <c r="D41" s="105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5" zoomScaleNormal="100" workbookViewId="0">
      <selection activeCell="X27" sqref="X27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25" width="5.08984375" customWidth="1"/>
    <col min="26" max="26" width="8.453125" customWidth="1"/>
    <col min="27" max="27" width="7.089843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9" t="s">
        <v>266</v>
      </c>
      <c r="E1" s="109" t="s">
        <v>7</v>
      </c>
      <c r="F1" s="109" t="s">
        <v>9</v>
      </c>
      <c r="G1" s="109" t="s">
        <v>12</v>
      </c>
      <c r="H1" s="109" t="s">
        <v>265</v>
      </c>
      <c r="I1" s="109" t="s">
        <v>52</v>
      </c>
      <c r="J1" s="109" t="s">
        <v>269</v>
      </c>
      <c r="K1" s="109" t="s">
        <v>53</v>
      </c>
      <c r="L1" s="109" t="s">
        <v>15</v>
      </c>
      <c r="M1" s="109" t="s">
        <v>270</v>
      </c>
      <c r="N1" s="109" t="s">
        <v>54</v>
      </c>
      <c r="O1" s="109" t="s">
        <v>55</v>
      </c>
      <c r="P1" s="109" t="s">
        <v>20</v>
      </c>
      <c r="Q1" s="109" t="s">
        <v>56</v>
      </c>
      <c r="R1" s="109" t="s">
        <v>25</v>
      </c>
      <c r="S1" s="109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ANINDHITA MAHARANI</v>
      </c>
      <c r="C2" s="11" t="str">
        <f>'Data Siswa'!C2</f>
        <v>0852</v>
      </c>
      <c r="D2" s="17">
        <v>6</v>
      </c>
      <c r="E2" s="17">
        <v>7.5</v>
      </c>
      <c r="F2" s="17">
        <v>5.5</v>
      </c>
      <c r="G2" s="17">
        <v>7</v>
      </c>
      <c r="H2" s="17">
        <v>6</v>
      </c>
      <c r="I2" s="17">
        <v>4.5</v>
      </c>
      <c r="J2" s="17">
        <v>4.5</v>
      </c>
      <c r="K2" s="17">
        <v>7</v>
      </c>
      <c r="L2" s="17">
        <v>8</v>
      </c>
      <c r="M2" s="17">
        <v>8</v>
      </c>
      <c r="N2" s="17">
        <v>6.5</v>
      </c>
      <c r="O2" s="17">
        <v>4</v>
      </c>
      <c r="P2" s="17">
        <v>5</v>
      </c>
      <c r="Q2" s="17">
        <v>6.5</v>
      </c>
      <c r="R2" s="17">
        <v>8</v>
      </c>
      <c r="S2" s="17">
        <v>8</v>
      </c>
      <c r="T2" s="17">
        <v>8</v>
      </c>
      <c r="U2" s="17">
        <v>7.5</v>
      </c>
      <c r="V2" s="17">
        <v>8</v>
      </c>
      <c r="W2" s="17">
        <v>7.5</v>
      </c>
      <c r="X2" s="17">
        <v>8</v>
      </c>
      <c r="Y2" s="17">
        <v>8</v>
      </c>
      <c r="Z2" s="18">
        <f t="shared" ref="Z2:Z41" si="0">SUM(D2:Y2)</f>
        <v>149</v>
      </c>
      <c r="AA2" s="68">
        <f t="shared" ref="AA2:AA41" si="1">AVERAGE(D2:Y2)</f>
        <v>6.7727272727272725</v>
      </c>
    </row>
    <row r="3" spans="1:27" ht="15.5" x14ac:dyDescent="0.35">
      <c r="A3" s="11">
        <f>'Data Siswa'!A3</f>
        <v>2</v>
      </c>
      <c r="B3" s="81" t="str">
        <f>'Data Siswa'!B3</f>
        <v>AULIA FAJRIANI</v>
      </c>
      <c r="C3" s="11" t="str">
        <f>'Data Siswa'!C3</f>
        <v>0853</v>
      </c>
      <c r="D3" s="17">
        <v>6</v>
      </c>
      <c r="E3" s="17">
        <v>7.5</v>
      </c>
      <c r="F3" s="17">
        <v>5</v>
      </c>
      <c r="G3" s="17">
        <v>4.5</v>
      </c>
      <c r="H3" s="17">
        <v>5.5</v>
      </c>
      <c r="I3" s="17">
        <v>5</v>
      </c>
      <c r="J3" s="17">
        <v>4</v>
      </c>
      <c r="K3" s="17">
        <v>5.5</v>
      </c>
      <c r="L3" s="17">
        <v>4</v>
      </c>
      <c r="M3" s="17">
        <v>4</v>
      </c>
      <c r="N3" s="17">
        <v>5</v>
      </c>
      <c r="O3" s="17">
        <v>5</v>
      </c>
      <c r="P3" s="17">
        <v>4.5</v>
      </c>
      <c r="Q3" s="17">
        <v>6</v>
      </c>
      <c r="R3" s="17">
        <v>8</v>
      </c>
      <c r="S3" s="17">
        <v>7.5</v>
      </c>
      <c r="T3" s="17">
        <v>7.5</v>
      </c>
      <c r="U3" s="17">
        <v>7</v>
      </c>
      <c r="V3" s="17">
        <v>7.5</v>
      </c>
      <c r="W3" s="17">
        <v>7.5</v>
      </c>
      <c r="X3" s="17">
        <v>8</v>
      </c>
      <c r="Y3" s="17">
        <v>8</v>
      </c>
      <c r="Z3" s="18">
        <f t="shared" si="0"/>
        <v>132.5</v>
      </c>
      <c r="AA3" s="68">
        <f t="shared" si="1"/>
        <v>6.0227272727272725</v>
      </c>
    </row>
    <row r="4" spans="1:27" ht="15.5" x14ac:dyDescent="0.35">
      <c r="A4" s="11">
        <f>'Data Siswa'!A4</f>
        <v>3</v>
      </c>
      <c r="B4" s="81" t="str">
        <f>'Data Siswa'!B4</f>
        <v>FADILAH ASIFA AYUNINGTIAS</v>
      </c>
      <c r="C4" s="11" t="str">
        <f>'Data Siswa'!C4</f>
        <v>0854</v>
      </c>
      <c r="D4" s="17">
        <v>5</v>
      </c>
      <c r="E4" s="17">
        <v>7</v>
      </c>
      <c r="F4" s="17">
        <v>5</v>
      </c>
      <c r="G4" s="17">
        <v>5</v>
      </c>
      <c r="H4" s="17">
        <v>4</v>
      </c>
      <c r="I4" s="17">
        <v>4.5</v>
      </c>
      <c r="J4" s="17">
        <v>4.5</v>
      </c>
      <c r="K4" s="17">
        <v>5.5</v>
      </c>
      <c r="L4" s="17">
        <v>4.5</v>
      </c>
      <c r="M4" s="17">
        <v>4.5</v>
      </c>
      <c r="N4" s="17">
        <v>4</v>
      </c>
      <c r="O4" s="17">
        <v>4</v>
      </c>
      <c r="P4" s="17">
        <v>4.5</v>
      </c>
      <c r="Q4" s="17">
        <v>6.5</v>
      </c>
      <c r="R4" s="17">
        <v>8</v>
      </c>
      <c r="S4" s="17">
        <v>8</v>
      </c>
      <c r="T4" s="17">
        <v>8</v>
      </c>
      <c r="U4" s="17">
        <v>7.5</v>
      </c>
      <c r="V4" s="17">
        <v>8</v>
      </c>
      <c r="W4" s="17">
        <v>8</v>
      </c>
      <c r="X4" s="17">
        <v>8</v>
      </c>
      <c r="Y4" s="17">
        <v>7.5</v>
      </c>
      <c r="Z4" s="18">
        <f t="shared" si="0"/>
        <v>131.5</v>
      </c>
      <c r="AA4" s="68">
        <f t="shared" si="1"/>
        <v>5.9772727272727275</v>
      </c>
    </row>
    <row r="5" spans="1:27" ht="15.5" x14ac:dyDescent="0.35">
      <c r="A5" s="11">
        <f>'Data Siswa'!A5</f>
        <v>4</v>
      </c>
      <c r="B5" s="81" t="str">
        <f>'Data Siswa'!B5</f>
        <v>FARRAS AUFA ZAHIRA</v>
      </c>
      <c r="C5" s="11" t="str">
        <f>'Data Siswa'!C5</f>
        <v>0855</v>
      </c>
      <c r="D5" s="17">
        <v>6</v>
      </c>
      <c r="E5" s="17">
        <v>7</v>
      </c>
      <c r="F5" s="17">
        <v>5</v>
      </c>
      <c r="G5" s="17">
        <v>7</v>
      </c>
      <c r="H5" s="17">
        <v>7</v>
      </c>
      <c r="I5" s="17">
        <v>5</v>
      </c>
      <c r="J5" s="17">
        <v>4.5</v>
      </c>
      <c r="K5" s="17">
        <v>7</v>
      </c>
      <c r="L5" s="17">
        <v>5</v>
      </c>
      <c r="M5" s="17">
        <v>7.5</v>
      </c>
      <c r="N5" s="17">
        <v>6.5</v>
      </c>
      <c r="O5" s="17">
        <v>7</v>
      </c>
      <c r="P5" s="17">
        <v>5</v>
      </c>
      <c r="Q5" s="17">
        <v>6</v>
      </c>
      <c r="R5" s="17">
        <v>8</v>
      </c>
      <c r="S5" s="17">
        <v>7.5</v>
      </c>
      <c r="T5" s="17">
        <v>8</v>
      </c>
      <c r="U5" s="17">
        <v>7.5</v>
      </c>
      <c r="V5" s="17">
        <v>8</v>
      </c>
      <c r="W5" s="17">
        <v>7</v>
      </c>
      <c r="X5" s="17">
        <v>8</v>
      </c>
      <c r="Y5" s="17">
        <v>7.5</v>
      </c>
      <c r="Z5" s="18">
        <f t="shared" si="0"/>
        <v>147</v>
      </c>
      <c r="AA5" s="68">
        <f t="shared" si="1"/>
        <v>6.6818181818181817</v>
      </c>
    </row>
    <row r="6" spans="1:27" ht="15.5" x14ac:dyDescent="0.35">
      <c r="A6" s="11">
        <f>'Data Siswa'!A6</f>
        <v>5</v>
      </c>
      <c r="B6" s="81" t="str">
        <f>'Data Siswa'!B6</f>
        <v>HALIMAH RASYIDAH</v>
      </c>
      <c r="C6" s="11" t="str">
        <f>'Data Siswa'!C6</f>
        <v>0856</v>
      </c>
      <c r="D6" s="17">
        <v>7</v>
      </c>
      <c r="E6" s="17">
        <v>7</v>
      </c>
      <c r="F6" s="17">
        <v>6</v>
      </c>
      <c r="G6" s="17">
        <v>5.5</v>
      </c>
      <c r="H6" s="17">
        <v>6</v>
      </c>
      <c r="I6" s="17">
        <v>5</v>
      </c>
      <c r="J6" s="17">
        <v>4</v>
      </c>
      <c r="K6" s="17">
        <v>6.5</v>
      </c>
      <c r="L6" s="17">
        <v>4.5</v>
      </c>
      <c r="M6" s="17">
        <v>6</v>
      </c>
      <c r="N6" s="17">
        <v>5</v>
      </c>
      <c r="O6" s="17">
        <v>4</v>
      </c>
      <c r="P6" s="17">
        <v>4.5</v>
      </c>
      <c r="Q6" s="17">
        <v>6.5</v>
      </c>
      <c r="R6" s="17">
        <v>8</v>
      </c>
      <c r="S6" s="17">
        <v>7</v>
      </c>
      <c r="T6" s="17">
        <v>8</v>
      </c>
      <c r="U6" s="17">
        <v>7.5</v>
      </c>
      <c r="V6" s="17">
        <v>8.5</v>
      </c>
      <c r="W6" s="17">
        <v>7.5</v>
      </c>
      <c r="X6" s="17">
        <v>8</v>
      </c>
      <c r="Y6" s="17">
        <v>8</v>
      </c>
      <c r="Z6" s="18">
        <f t="shared" si="0"/>
        <v>140</v>
      </c>
      <c r="AA6" s="68">
        <f t="shared" si="1"/>
        <v>6.3636363636363633</v>
      </c>
    </row>
    <row r="7" spans="1:27" ht="15.5" x14ac:dyDescent="0.35">
      <c r="A7" s="11">
        <f>'Data Siswa'!A7</f>
        <v>6</v>
      </c>
      <c r="B7" s="81" t="str">
        <f>'Data Siswa'!B7</f>
        <v>IBNATY SALSABILA LIRABBIHA</v>
      </c>
      <c r="C7" s="11" t="str">
        <f>'Data Siswa'!C7</f>
        <v>0857</v>
      </c>
      <c r="D7" s="17">
        <v>5</v>
      </c>
      <c r="E7" s="17">
        <v>7</v>
      </c>
      <c r="F7" s="17">
        <v>5.5</v>
      </c>
      <c r="G7" s="17">
        <v>5</v>
      </c>
      <c r="H7" s="17">
        <v>5</v>
      </c>
      <c r="I7" s="17">
        <v>4.5</v>
      </c>
      <c r="J7" s="17">
        <v>4</v>
      </c>
      <c r="K7" s="17">
        <v>5.5</v>
      </c>
      <c r="L7" s="17">
        <v>4</v>
      </c>
      <c r="M7" s="17">
        <v>4</v>
      </c>
      <c r="N7" s="17">
        <v>4</v>
      </c>
      <c r="O7" s="17">
        <v>4</v>
      </c>
      <c r="P7" s="17">
        <v>4</v>
      </c>
      <c r="Q7" s="17">
        <v>6</v>
      </c>
      <c r="R7" s="17">
        <v>8</v>
      </c>
      <c r="S7" s="17">
        <v>6</v>
      </c>
      <c r="T7" s="17">
        <v>8</v>
      </c>
      <c r="U7" s="17">
        <v>7</v>
      </c>
      <c r="V7" s="17">
        <v>8</v>
      </c>
      <c r="W7" s="17">
        <v>7</v>
      </c>
      <c r="X7" s="17">
        <v>8</v>
      </c>
      <c r="Y7" s="17">
        <v>8</v>
      </c>
      <c r="Z7" s="18">
        <f t="shared" si="0"/>
        <v>127.5</v>
      </c>
      <c r="AA7" s="68">
        <f t="shared" si="1"/>
        <v>5.7954545454545459</v>
      </c>
    </row>
    <row r="8" spans="1:27" ht="15.5" x14ac:dyDescent="0.35">
      <c r="A8" s="11">
        <f>'Data Siswa'!A8</f>
        <v>7</v>
      </c>
      <c r="B8" s="81" t="str">
        <f>'Data Siswa'!B8</f>
        <v>ILFA MINNATIKA</v>
      </c>
      <c r="C8" s="11" t="str">
        <f>'Data Siswa'!C8</f>
        <v>0858</v>
      </c>
      <c r="D8" s="17">
        <v>4.5</v>
      </c>
      <c r="E8" s="17">
        <v>7</v>
      </c>
      <c r="F8" s="17">
        <v>5</v>
      </c>
      <c r="G8" s="17">
        <v>5</v>
      </c>
      <c r="H8" s="17">
        <v>5.5</v>
      </c>
      <c r="I8" s="17">
        <v>5</v>
      </c>
      <c r="J8" s="17">
        <v>4</v>
      </c>
      <c r="K8" s="17">
        <v>6</v>
      </c>
      <c r="L8" s="17">
        <v>4.5</v>
      </c>
      <c r="M8" s="17">
        <v>6.5</v>
      </c>
      <c r="N8" s="17">
        <v>4.5</v>
      </c>
      <c r="O8" s="17">
        <v>4</v>
      </c>
      <c r="P8" s="17">
        <v>4.5</v>
      </c>
      <c r="Q8" s="17">
        <v>6</v>
      </c>
      <c r="R8" s="17">
        <v>8</v>
      </c>
      <c r="S8" s="17">
        <v>6.5</v>
      </c>
      <c r="T8" s="17">
        <v>8</v>
      </c>
      <c r="U8" s="17">
        <v>7</v>
      </c>
      <c r="V8" s="17">
        <v>7.5</v>
      </c>
      <c r="W8" s="17">
        <v>7</v>
      </c>
      <c r="X8" s="17">
        <v>8</v>
      </c>
      <c r="Y8" s="17">
        <v>8</v>
      </c>
      <c r="Z8" s="18">
        <f t="shared" si="0"/>
        <v>132</v>
      </c>
      <c r="AA8" s="68">
        <f t="shared" si="1"/>
        <v>6</v>
      </c>
    </row>
    <row r="9" spans="1:27" ht="15.5" x14ac:dyDescent="0.35">
      <c r="A9" s="11">
        <f>'Data Siswa'!A9</f>
        <v>8</v>
      </c>
      <c r="B9" s="81" t="str">
        <f>'Data Siswa'!B9</f>
        <v>MELAN ROSDIANI</v>
      </c>
      <c r="C9" s="11" t="str">
        <f>'Data Siswa'!C9</f>
        <v>0859</v>
      </c>
      <c r="D9" s="17">
        <v>4.5</v>
      </c>
      <c r="E9" s="17">
        <v>6.5</v>
      </c>
      <c r="F9" s="17">
        <v>5.5</v>
      </c>
      <c r="G9" s="17">
        <v>5</v>
      </c>
      <c r="H9" s="17">
        <v>7</v>
      </c>
      <c r="I9" s="17">
        <v>4</v>
      </c>
      <c r="J9" s="17">
        <v>4</v>
      </c>
      <c r="K9" s="17">
        <v>7</v>
      </c>
      <c r="L9" s="17">
        <v>5.5</v>
      </c>
      <c r="M9" s="17">
        <v>5.5</v>
      </c>
      <c r="N9" s="17">
        <v>6</v>
      </c>
      <c r="O9" s="17">
        <v>6</v>
      </c>
      <c r="P9" s="17">
        <v>5</v>
      </c>
      <c r="Q9" s="17">
        <v>7</v>
      </c>
      <c r="R9" s="17">
        <v>8</v>
      </c>
      <c r="S9" s="17">
        <v>6</v>
      </c>
      <c r="T9" s="17">
        <v>8</v>
      </c>
      <c r="U9" s="17">
        <v>8</v>
      </c>
      <c r="V9" s="17">
        <v>7.5</v>
      </c>
      <c r="W9" s="17">
        <v>8</v>
      </c>
      <c r="X9" s="17">
        <v>8</v>
      </c>
      <c r="Y9" s="17">
        <v>8</v>
      </c>
      <c r="Z9" s="18">
        <f t="shared" si="0"/>
        <v>140</v>
      </c>
      <c r="AA9" s="68">
        <f t="shared" si="1"/>
        <v>6.3636363636363633</v>
      </c>
    </row>
    <row r="10" spans="1:27" ht="15.5" x14ac:dyDescent="0.35">
      <c r="A10" s="11">
        <f>'Data Siswa'!A10</f>
        <v>9</v>
      </c>
      <c r="B10" s="81" t="str">
        <f>'Data Siswa'!B10</f>
        <v>MUTIA AZAHRA</v>
      </c>
      <c r="C10" s="11" t="str">
        <f>'Data Siswa'!C10</f>
        <v>0860</v>
      </c>
      <c r="D10" s="17">
        <v>4.5</v>
      </c>
      <c r="E10" s="17">
        <v>7</v>
      </c>
      <c r="F10" s="17">
        <v>5</v>
      </c>
      <c r="G10" s="17">
        <v>5</v>
      </c>
      <c r="H10" s="17">
        <v>6</v>
      </c>
      <c r="I10" s="17">
        <v>5</v>
      </c>
      <c r="J10" s="17">
        <v>5</v>
      </c>
      <c r="K10" s="17">
        <v>6.5</v>
      </c>
      <c r="L10" s="17">
        <v>5</v>
      </c>
      <c r="M10" s="17">
        <v>4.5</v>
      </c>
      <c r="N10" s="17">
        <v>4.5</v>
      </c>
      <c r="O10" s="17">
        <v>5</v>
      </c>
      <c r="P10" s="17">
        <v>4.5</v>
      </c>
      <c r="Q10" s="17">
        <v>6</v>
      </c>
      <c r="R10" s="17">
        <v>8</v>
      </c>
      <c r="S10" s="17">
        <v>7.5</v>
      </c>
      <c r="T10" s="17">
        <v>8</v>
      </c>
      <c r="U10" s="17">
        <v>8</v>
      </c>
      <c r="V10" s="17">
        <v>7.5</v>
      </c>
      <c r="W10" s="17">
        <v>7</v>
      </c>
      <c r="X10" s="17">
        <v>8</v>
      </c>
      <c r="Y10" s="17">
        <v>7.5</v>
      </c>
      <c r="Z10" s="18">
        <f t="shared" si="0"/>
        <v>135</v>
      </c>
      <c r="AA10" s="68">
        <f t="shared" si="1"/>
        <v>6.1363636363636367</v>
      </c>
    </row>
    <row r="11" spans="1:27" ht="15.5" x14ac:dyDescent="0.35">
      <c r="A11" s="11">
        <f>'Data Siswa'!A11</f>
        <v>10</v>
      </c>
      <c r="B11" s="81" t="str">
        <f>'Data Siswa'!B11</f>
        <v>MYIESHA NAFEEZA PUTRI PURNOMO</v>
      </c>
      <c r="C11" s="11" t="str">
        <f>'Data Siswa'!C11</f>
        <v>0861</v>
      </c>
      <c r="D11" s="17">
        <v>4.5</v>
      </c>
      <c r="E11" s="17">
        <v>7</v>
      </c>
      <c r="F11" s="17">
        <v>5</v>
      </c>
      <c r="G11" s="17">
        <v>5</v>
      </c>
      <c r="H11" s="17">
        <v>5.5</v>
      </c>
      <c r="I11" s="17">
        <v>4</v>
      </c>
      <c r="J11" s="17">
        <v>4.5</v>
      </c>
      <c r="K11" s="17">
        <v>6</v>
      </c>
      <c r="L11" s="17">
        <v>4.5</v>
      </c>
      <c r="M11" s="17">
        <v>5</v>
      </c>
      <c r="N11" s="17">
        <v>5.5</v>
      </c>
      <c r="O11" s="17">
        <v>4</v>
      </c>
      <c r="P11" s="17">
        <v>4</v>
      </c>
      <c r="Q11" s="17">
        <v>6.5</v>
      </c>
      <c r="R11" s="17">
        <v>8</v>
      </c>
      <c r="S11" s="17">
        <v>7.5</v>
      </c>
      <c r="T11" s="17">
        <v>8</v>
      </c>
      <c r="U11" s="17">
        <v>7.5</v>
      </c>
      <c r="V11" s="17">
        <v>8</v>
      </c>
      <c r="W11" s="17">
        <v>7.5</v>
      </c>
      <c r="X11" s="17">
        <v>8</v>
      </c>
      <c r="Y11" s="17">
        <v>7.5</v>
      </c>
      <c r="Z11" s="18">
        <f t="shared" si="0"/>
        <v>133</v>
      </c>
      <c r="AA11" s="68">
        <f t="shared" si="1"/>
        <v>6.0454545454545459</v>
      </c>
    </row>
    <row r="12" spans="1:27" ht="15.5" x14ac:dyDescent="0.35">
      <c r="A12" s="11">
        <f>'Data Siswa'!A12</f>
        <v>11</v>
      </c>
      <c r="B12" s="81" t="str">
        <f>'Data Siswa'!B12</f>
        <v>NAHDIATURIDHO</v>
      </c>
      <c r="C12" s="11" t="str">
        <f>'Data Siswa'!C12</f>
        <v>0862</v>
      </c>
      <c r="D12" s="17">
        <v>4.5</v>
      </c>
      <c r="E12" s="17">
        <v>7</v>
      </c>
      <c r="F12" s="17">
        <v>5</v>
      </c>
      <c r="G12" s="17">
        <v>5</v>
      </c>
      <c r="H12" s="17">
        <v>5.5</v>
      </c>
      <c r="I12" s="17">
        <v>4</v>
      </c>
      <c r="J12" s="17">
        <v>4</v>
      </c>
      <c r="K12" s="17">
        <v>5.5</v>
      </c>
      <c r="L12" s="17">
        <v>4.5</v>
      </c>
      <c r="M12" s="17">
        <v>4.5</v>
      </c>
      <c r="N12" s="17">
        <v>4</v>
      </c>
      <c r="O12" s="17">
        <v>5</v>
      </c>
      <c r="P12" s="17">
        <v>4.5</v>
      </c>
      <c r="Q12" s="17">
        <v>6</v>
      </c>
      <c r="R12" s="17">
        <v>7.5</v>
      </c>
      <c r="S12" s="17">
        <v>6.5</v>
      </c>
      <c r="T12" s="17">
        <v>8</v>
      </c>
      <c r="U12" s="17">
        <v>7</v>
      </c>
      <c r="V12" s="17">
        <v>7.5</v>
      </c>
      <c r="W12" s="17">
        <v>8</v>
      </c>
      <c r="X12" s="17">
        <v>8</v>
      </c>
      <c r="Y12" s="17">
        <v>8</v>
      </c>
      <c r="Z12" s="18">
        <f t="shared" si="0"/>
        <v>129.5</v>
      </c>
      <c r="AA12" s="68">
        <f t="shared" si="1"/>
        <v>5.8863636363636367</v>
      </c>
    </row>
    <row r="13" spans="1:27" ht="15.5" x14ac:dyDescent="0.35">
      <c r="A13" s="11">
        <f>'Data Siswa'!A13</f>
        <v>12</v>
      </c>
      <c r="B13" s="81" t="str">
        <f>'Data Siswa'!B13</f>
        <v>NAIL SALMA KHAIRIN</v>
      </c>
      <c r="C13" s="11" t="str">
        <f>'Data Siswa'!C13</f>
        <v>0863</v>
      </c>
      <c r="D13" s="17">
        <v>4</v>
      </c>
      <c r="E13" s="17">
        <v>7</v>
      </c>
      <c r="F13" s="17">
        <v>5</v>
      </c>
      <c r="G13" s="17">
        <v>5</v>
      </c>
      <c r="H13" s="17">
        <v>5</v>
      </c>
      <c r="I13" s="17">
        <v>4</v>
      </c>
      <c r="J13" s="17">
        <v>4</v>
      </c>
      <c r="K13" s="17">
        <v>5.5</v>
      </c>
      <c r="L13" s="17">
        <v>4.5</v>
      </c>
      <c r="M13" s="17">
        <v>5</v>
      </c>
      <c r="N13" s="17">
        <v>4</v>
      </c>
      <c r="O13" s="17">
        <v>4</v>
      </c>
      <c r="P13" s="17">
        <v>4.5</v>
      </c>
      <c r="Q13" s="17">
        <v>6</v>
      </c>
      <c r="R13" s="17">
        <v>7.5</v>
      </c>
      <c r="S13" s="17">
        <v>7</v>
      </c>
      <c r="T13" s="17">
        <v>8</v>
      </c>
      <c r="U13" s="17">
        <v>8</v>
      </c>
      <c r="V13" s="17">
        <v>8</v>
      </c>
      <c r="W13" s="17">
        <v>7.5</v>
      </c>
      <c r="X13" s="17">
        <v>8</v>
      </c>
      <c r="Y13" s="17">
        <v>8</v>
      </c>
      <c r="Z13" s="18">
        <f t="shared" si="0"/>
        <v>129.5</v>
      </c>
      <c r="AA13" s="68">
        <f t="shared" si="1"/>
        <v>5.8863636363636367</v>
      </c>
    </row>
    <row r="14" spans="1:27" ht="15.5" x14ac:dyDescent="0.35">
      <c r="A14" s="11">
        <f>'Data Siswa'!A14</f>
        <v>13</v>
      </c>
      <c r="B14" s="81" t="str">
        <f>'Data Siswa'!B14</f>
        <v>NASYA DIAH SASMIDA</v>
      </c>
      <c r="C14" s="11" t="str">
        <f>'Data Siswa'!C14</f>
        <v>0864</v>
      </c>
      <c r="D14" s="17">
        <v>4</v>
      </c>
      <c r="E14" s="17">
        <v>7</v>
      </c>
      <c r="F14" s="17">
        <v>5</v>
      </c>
      <c r="G14" s="17">
        <v>5</v>
      </c>
      <c r="H14" s="17">
        <v>5.5</v>
      </c>
      <c r="I14" s="17">
        <v>4</v>
      </c>
      <c r="J14" s="17">
        <v>5.5</v>
      </c>
      <c r="K14" s="17">
        <v>6.5</v>
      </c>
      <c r="L14" s="17">
        <v>5</v>
      </c>
      <c r="M14" s="17">
        <v>6.5</v>
      </c>
      <c r="N14" s="17">
        <v>4.5</v>
      </c>
      <c r="O14" s="17">
        <v>8</v>
      </c>
      <c r="P14" s="17">
        <v>4.5</v>
      </c>
      <c r="Q14" s="17">
        <v>6</v>
      </c>
      <c r="R14" s="17">
        <v>8</v>
      </c>
      <c r="S14" s="17">
        <v>6</v>
      </c>
      <c r="T14" s="17">
        <v>8</v>
      </c>
      <c r="U14" s="17">
        <v>7.5</v>
      </c>
      <c r="V14" s="17">
        <v>8.5</v>
      </c>
      <c r="W14" s="17">
        <v>7.5</v>
      </c>
      <c r="X14" s="17">
        <v>8</v>
      </c>
      <c r="Y14" s="17">
        <v>8</v>
      </c>
      <c r="Z14" s="18">
        <f t="shared" si="0"/>
        <v>138.5</v>
      </c>
      <c r="AA14" s="68">
        <f t="shared" si="1"/>
        <v>6.2954545454545459</v>
      </c>
    </row>
    <row r="15" spans="1:27" ht="15.5" x14ac:dyDescent="0.35">
      <c r="A15" s="11">
        <f>'Data Siswa'!A15</f>
        <v>14</v>
      </c>
      <c r="B15" s="81" t="str">
        <f>'Data Siswa'!B15</f>
        <v>NASYWA ALIIYAH PUTRI</v>
      </c>
      <c r="C15" s="11" t="str">
        <f>'Data Siswa'!C15</f>
        <v>0865</v>
      </c>
      <c r="D15" s="17">
        <v>4.5</v>
      </c>
      <c r="E15" s="17">
        <v>7.5</v>
      </c>
      <c r="F15" s="17">
        <v>5</v>
      </c>
      <c r="G15" s="17">
        <v>5</v>
      </c>
      <c r="H15" s="17">
        <v>5</v>
      </c>
      <c r="I15" s="17">
        <v>4</v>
      </c>
      <c r="J15" s="17">
        <v>4.5</v>
      </c>
      <c r="K15" s="17">
        <v>5.5</v>
      </c>
      <c r="L15" s="17">
        <v>4.5</v>
      </c>
      <c r="M15" s="17">
        <v>4</v>
      </c>
      <c r="N15" s="17">
        <v>5</v>
      </c>
      <c r="O15" s="17">
        <v>5</v>
      </c>
      <c r="P15" s="17">
        <v>4.5</v>
      </c>
      <c r="Q15" s="17">
        <v>6</v>
      </c>
      <c r="R15" s="17">
        <v>8</v>
      </c>
      <c r="S15" s="17">
        <v>7</v>
      </c>
      <c r="T15" s="17">
        <v>7.5</v>
      </c>
      <c r="U15" s="17">
        <v>8</v>
      </c>
      <c r="V15" s="17">
        <v>7.5</v>
      </c>
      <c r="W15" s="17">
        <v>7</v>
      </c>
      <c r="X15" s="17">
        <v>8</v>
      </c>
      <c r="Y15" s="17">
        <v>7.5</v>
      </c>
      <c r="Z15" s="18">
        <f t="shared" si="0"/>
        <v>130.5</v>
      </c>
      <c r="AA15" s="68">
        <f t="shared" si="1"/>
        <v>5.9318181818181817</v>
      </c>
    </row>
    <row r="16" spans="1:27" ht="15.5" x14ac:dyDescent="0.35">
      <c r="A16" s="11">
        <f>'Data Siswa'!A16</f>
        <v>15</v>
      </c>
      <c r="B16" s="81" t="str">
        <f>'Data Siswa'!B16</f>
        <v>NAYZILA HOLA SAFIRAH</v>
      </c>
      <c r="C16" s="11" t="str">
        <f>'Data Siswa'!C16</f>
        <v>0866</v>
      </c>
      <c r="D16" s="17">
        <v>7</v>
      </c>
      <c r="E16" s="17">
        <v>7.5</v>
      </c>
      <c r="F16" s="17">
        <v>6</v>
      </c>
      <c r="G16" s="17">
        <v>5</v>
      </c>
      <c r="H16" s="17">
        <v>6</v>
      </c>
      <c r="I16" s="17">
        <v>7</v>
      </c>
      <c r="J16" s="17">
        <v>6</v>
      </c>
      <c r="K16" s="17">
        <v>7</v>
      </c>
      <c r="L16" s="17">
        <v>6</v>
      </c>
      <c r="M16" s="17">
        <v>7</v>
      </c>
      <c r="N16" s="17">
        <v>6</v>
      </c>
      <c r="O16" s="17">
        <v>6</v>
      </c>
      <c r="P16" s="17">
        <v>4.5</v>
      </c>
      <c r="Q16" s="17">
        <v>6.5</v>
      </c>
      <c r="R16" s="17">
        <v>8</v>
      </c>
      <c r="S16" s="17">
        <v>8</v>
      </c>
      <c r="T16" s="17">
        <v>7.5</v>
      </c>
      <c r="U16" s="17">
        <v>7</v>
      </c>
      <c r="V16" s="17">
        <v>7.5</v>
      </c>
      <c r="W16" s="17">
        <v>7.5</v>
      </c>
      <c r="X16" s="17">
        <v>8</v>
      </c>
      <c r="Y16" s="17">
        <v>8</v>
      </c>
      <c r="Z16" s="18">
        <f t="shared" si="0"/>
        <v>149</v>
      </c>
      <c r="AA16" s="68">
        <f t="shared" si="1"/>
        <v>6.7727272727272725</v>
      </c>
    </row>
    <row r="17" spans="1:27" ht="15.5" x14ac:dyDescent="0.35">
      <c r="A17" s="11">
        <f>'Data Siswa'!A17</f>
        <v>16</v>
      </c>
      <c r="B17" s="81" t="str">
        <f>'Data Siswa'!B17</f>
        <v>NILAM EKY CAHYANI</v>
      </c>
      <c r="C17" s="11" t="str">
        <f>'Data Siswa'!C17</f>
        <v>0867</v>
      </c>
      <c r="D17" s="17">
        <v>4</v>
      </c>
      <c r="E17" s="17">
        <v>6.5</v>
      </c>
      <c r="F17" s="17">
        <v>4</v>
      </c>
      <c r="G17" s="17">
        <v>5</v>
      </c>
      <c r="H17" s="17">
        <v>5</v>
      </c>
      <c r="I17" s="17">
        <v>4</v>
      </c>
      <c r="J17" s="17">
        <v>4.5</v>
      </c>
      <c r="K17" s="17">
        <v>6</v>
      </c>
      <c r="L17" s="17">
        <v>4</v>
      </c>
      <c r="M17" s="17">
        <v>5.5</v>
      </c>
      <c r="N17" s="17">
        <v>4</v>
      </c>
      <c r="O17" s="17">
        <v>4</v>
      </c>
      <c r="P17" s="17">
        <v>4.5</v>
      </c>
      <c r="Q17" s="17">
        <v>6.5</v>
      </c>
      <c r="R17" s="17">
        <v>8</v>
      </c>
      <c r="S17" s="17">
        <v>6.5</v>
      </c>
      <c r="T17" s="17">
        <v>7.5</v>
      </c>
      <c r="U17" s="17">
        <v>7</v>
      </c>
      <c r="V17" s="17">
        <v>8.5</v>
      </c>
      <c r="W17" s="17">
        <v>7.5</v>
      </c>
      <c r="X17" s="17">
        <v>8</v>
      </c>
      <c r="Y17" s="17">
        <v>7.5</v>
      </c>
      <c r="Z17" s="18">
        <f t="shared" si="0"/>
        <v>128</v>
      </c>
      <c r="AA17" s="68">
        <f t="shared" si="1"/>
        <v>5.8181818181818183</v>
      </c>
    </row>
    <row r="18" spans="1:27" ht="15.5" x14ac:dyDescent="0.35">
      <c r="A18" s="11">
        <f>'Data Siswa'!A18</f>
        <v>17</v>
      </c>
      <c r="B18" s="81" t="str">
        <f>'Data Siswa'!B18</f>
        <v>RIKA NOVRIYATI</v>
      </c>
      <c r="C18" s="11" t="str">
        <f>'Data Siswa'!C18</f>
        <v>0868</v>
      </c>
      <c r="D18" s="17">
        <v>4</v>
      </c>
      <c r="E18" s="17">
        <v>7</v>
      </c>
      <c r="F18" s="17">
        <v>4</v>
      </c>
      <c r="G18" s="17">
        <v>5</v>
      </c>
      <c r="H18" s="17">
        <v>5.5</v>
      </c>
      <c r="I18" s="17">
        <v>4</v>
      </c>
      <c r="J18" s="17">
        <v>4.5</v>
      </c>
      <c r="K18" s="17">
        <v>6</v>
      </c>
      <c r="L18" s="17">
        <v>5</v>
      </c>
      <c r="M18" s="17">
        <v>5</v>
      </c>
      <c r="N18" s="17">
        <v>4</v>
      </c>
      <c r="O18" s="17">
        <v>4</v>
      </c>
      <c r="P18" s="17">
        <v>4.5</v>
      </c>
      <c r="Q18" s="17">
        <v>6</v>
      </c>
      <c r="R18" s="17">
        <v>7</v>
      </c>
      <c r="S18" s="17">
        <v>6.5</v>
      </c>
      <c r="T18" s="17">
        <v>8</v>
      </c>
      <c r="U18" s="17">
        <v>8</v>
      </c>
      <c r="V18" s="17">
        <v>7.5</v>
      </c>
      <c r="W18" s="17">
        <v>7.5</v>
      </c>
      <c r="X18" s="17">
        <v>8</v>
      </c>
      <c r="Y18" s="17">
        <v>8</v>
      </c>
      <c r="Z18" s="18">
        <f t="shared" si="0"/>
        <v>129</v>
      </c>
      <c r="AA18" s="68">
        <f t="shared" si="1"/>
        <v>5.8636363636363633</v>
      </c>
    </row>
    <row r="19" spans="1:27" ht="15.5" x14ac:dyDescent="0.35">
      <c r="A19" s="11">
        <f>'Data Siswa'!A19</f>
        <v>18</v>
      </c>
      <c r="B19" s="81" t="str">
        <f>'Data Siswa'!B19</f>
        <v>SABILA DITA ALMIRA ANASYA</v>
      </c>
      <c r="C19" s="11" t="str">
        <f>'Data Siswa'!C19</f>
        <v>0869</v>
      </c>
      <c r="D19" s="17">
        <v>4</v>
      </c>
      <c r="E19" s="17">
        <v>7.5</v>
      </c>
      <c r="F19" s="17">
        <v>5</v>
      </c>
      <c r="G19" s="17">
        <v>5</v>
      </c>
      <c r="H19" s="17">
        <v>5.5</v>
      </c>
      <c r="I19" s="17">
        <v>4</v>
      </c>
      <c r="J19" s="17">
        <v>4</v>
      </c>
      <c r="K19" s="17">
        <v>5.5</v>
      </c>
      <c r="L19" s="17">
        <v>5.5</v>
      </c>
      <c r="M19" s="17">
        <v>6</v>
      </c>
      <c r="N19" s="17">
        <v>5</v>
      </c>
      <c r="O19" s="17">
        <v>4</v>
      </c>
      <c r="P19" s="17">
        <v>4.5</v>
      </c>
      <c r="Q19" s="17">
        <v>6</v>
      </c>
      <c r="R19" s="17">
        <v>8</v>
      </c>
      <c r="S19" s="17">
        <v>8</v>
      </c>
      <c r="T19" s="17">
        <v>7.5</v>
      </c>
      <c r="U19" s="17">
        <v>7.5</v>
      </c>
      <c r="V19" s="17">
        <v>7.5</v>
      </c>
      <c r="W19" s="17">
        <v>7.5</v>
      </c>
      <c r="X19" s="17">
        <v>8</v>
      </c>
      <c r="Y19" s="17">
        <v>7.5</v>
      </c>
      <c r="Z19" s="18">
        <f t="shared" si="0"/>
        <v>133</v>
      </c>
      <c r="AA19" s="68">
        <f t="shared" si="1"/>
        <v>6.0454545454545459</v>
      </c>
    </row>
    <row r="20" spans="1:27" ht="15.5" x14ac:dyDescent="0.35">
      <c r="A20" s="11">
        <f>'Data Siswa'!A20</f>
        <v>19</v>
      </c>
      <c r="B20" s="81" t="str">
        <f>'Data Siswa'!B20</f>
        <v>SALWA JANUA PUTRI</v>
      </c>
      <c r="C20" s="11" t="str">
        <f>'Data Siswa'!C20</f>
        <v>0870</v>
      </c>
      <c r="D20" s="17">
        <v>4</v>
      </c>
      <c r="E20" s="17">
        <v>7</v>
      </c>
      <c r="F20" s="17">
        <v>5</v>
      </c>
      <c r="G20" s="17">
        <v>5</v>
      </c>
      <c r="H20" s="17">
        <v>5</v>
      </c>
      <c r="I20" s="17">
        <v>4</v>
      </c>
      <c r="J20" s="17">
        <v>4</v>
      </c>
      <c r="K20" s="17">
        <v>5.5</v>
      </c>
      <c r="L20" s="17">
        <v>5</v>
      </c>
      <c r="M20" s="17">
        <v>5.5</v>
      </c>
      <c r="N20" s="17">
        <v>5</v>
      </c>
      <c r="O20" s="17">
        <v>5</v>
      </c>
      <c r="P20" s="17">
        <v>5</v>
      </c>
      <c r="Q20" s="17">
        <v>6</v>
      </c>
      <c r="R20" s="17">
        <v>8</v>
      </c>
      <c r="S20" s="17">
        <v>6.5</v>
      </c>
      <c r="T20" s="17">
        <v>8</v>
      </c>
      <c r="U20" s="17">
        <v>7</v>
      </c>
      <c r="V20" s="17">
        <v>8</v>
      </c>
      <c r="W20" s="17">
        <v>7.5</v>
      </c>
      <c r="X20" s="17">
        <v>8</v>
      </c>
      <c r="Y20" s="17">
        <v>8</v>
      </c>
      <c r="Z20" s="18">
        <f t="shared" si="0"/>
        <v>132</v>
      </c>
      <c r="AA20" s="68">
        <f t="shared" si="1"/>
        <v>6</v>
      </c>
    </row>
    <row r="21" spans="1:27" ht="15.5" x14ac:dyDescent="0.35">
      <c r="A21" s="11">
        <f>'Data Siswa'!A21</f>
        <v>20</v>
      </c>
      <c r="B21" s="81" t="str">
        <f>'Data Siswa'!B21</f>
        <v>SHAFA TRI NURAINI</v>
      </c>
      <c r="C21" s="11" t="str">
        <f>'Data Siswa'!C21</f>
        <v>0871</v>
      </c>
      <c r="D21" s="17">
        <v>4</v>
      </c>
      <c r="E21" s="17">
        <v>7</v>
      </c>
      <c r="F21" s="17">
        <v>4</v>
      </c>
      <c r="G21" s="17">
        <v>5</v>
      </c>
      <c r="H21" s="17">
        <v>4.5</v>
      </c>
      <c r="I21" s="17">
        <v>4.5</v>
      </c>
      <c r="J21" s="17">
        <v>4</v>
      </c>
      <c r="K21" s="17">
        <v>5.5</v>
      </c>
      <c r="L21" s="17">
        <v>4</v>
      </c>
      <c r="M21" s="17">
        <v>6</v>
      </c>
      <c r="N21" s="17">
        <v>4</v>
      </c>
      <c r="O21" s="17">
        <v>4</v>
      </c>
      <c r="P21" s="17">
        <v>5</v>
      </c>
      <c r="Q21" s="17">
        <v>6</v>
      </c>
      <c r="R21" s="17">
        <v>7.5</v>
      </c>
      <c r="S21" s="17">
        <v>7</v>
      </c>
      <c r="T21" s="17">
        <v>8</v>
      </c>
      <c r="U21" s="17">
        <v>7.5</v>
      </c>
      <c r="V21" s="17">
        <v>7.5</v>
      </c>
      <c r="W21" s="17">
        <v>7</v>
      </c>
      <c r="X21" s="17">
        <v>8</v>
      </c>
      <c r="Y21" s="17">
        <v>8</v>
      </c>
      <c r="Z21" s="18">
        <f t="shared" si="0"/>
        <v>128</v>
      </c>
      <c r="AA21" s="68">
        <f t="shared" si="1"/>
        <v>5.8181818181818183</v>
      </c>
    </row>
    <row r="22" spans="1:27" ht="15.5" x14ac:dyDescent="0.35">
      <c r="A22" s="11">
        <f>'Data Siswa'!A22</f>
        <v>21</v>
      </c>
      <c r="B22" s="81" t="str">
        <f>'Data Siswa'!B22</f>
        <v>SHINTA ARUM NANDANA PUTRI</v>
      </c>
      <c r="C22" s="11" t="str">
        <f>'Data Siswa'!C22</f>
        <v>0872</v>
      </c>
      <c r="D22" s="17">
        <v>4</v>
      </c>
      <c r="E22" s="17">
        <v>7</v>
      </c>
      <c r="F22" s="17">
        <v>5</v>
      </c>
      <c r="G22" s="17">
        <v>5</v>
      </c>
      <c r="H22" s="17">
        <v>5</v>
      </c>
      <c r="I22" s="17">
        <v>4</v>
      </c>
      <c r="J22" s="17">
        <v>5.5</v>
      </c>
      <c r="K22" s="17">
        <v>6</v>
      </c>
      <c r="L22" s="17">
        <v>5</v>
      </c>
      <c r="M22" s="17">
        <v>6</v>
      </c>
      <c r="N22" s="17">
        <v>4</v>
      </c>
      <c r="O22" s="17">
        <v>5</v>
      </c>
      <c r="P22" s="17">
        <v>5</v>
      </c>
      <c r="Q22" s="17">
        <v>6</v>
      </c>
      <c r="R22" s="17">
        <v>8</v>
      </c>
      <c r="S22" s="17">
        <v>7.5</v>
      </c>
      <c r="T22" s="17">
        <v>7.5</v>
      </c>
      <c r="U22" s="17">
        <v>7</v>
      </c>
      <c r="V22" s="17">
        <v>8</v>
      </c>
      <c r="W22" s="17">
        <v>7.5</v>
      </c>
      <c r="X22" s="17">
        <v>8</v>
      </c>
      <c r="Y22" s="17">
        <v>8</v>
      </c>
      <c r="Z22" s="18">
        <f t="shared" si="0"/>
        <v>134</v>
      </c>
      <c r="AA22" s="68">
        <f t="shared" si="1"/>
        <v>6.0909090909090908</v>
      </c>
    </row>
    <row r="23" spans="1:27" ht="15.5" x14ac:dyDescent="0.35">
      <c r="A23" s="11">
        <f>'Data Siswa'!A23</f>
        <v>22</v>
      </c>
      <c r="B23" s="81" t="str">
        <f>'Data Siswa'!B23</f>
        <v>SITI ELISA</v>
      </c>
      <c r="C23" s="11" t="str">
        <f>'Data Siswa'!C23</f>
        <v>0873</v>
      </c>
      <c r="D23" s="17">
        <v>4</v>
      </c>
      <c r="E23" s="17">
        <v>7</v>
      </c>
      <c r="F23" s="17">
        <v>5</v>
      </c>
      <c r="G23" s="17">
        <v>5</v>
      </c>
      <c r="H23" s="17">
        <v>5.5</v>
      </c>
      <c r="I23" s="17">
        <v>4</v>
      </c>
      <c r="J23" s="17">
        <v>5.5</v>
      </c>
      <c r="K23" s="17">
        <v>6</v>
      </c>
      <c r="L23" s="17">
        <v>4.5</v>
      </c>
      <c r="M23" s="17">
        <v>7</v>
      </c>
      <c r="N23" s="17">
        <v>4.5</v>
      </c>
      <c r="O23" s="17">
        <v>4</v>
      </c>
      <c r="P23" s="17">
        <v>4.5</v>
      </c>
      <c r="Q23" s="17">
        <v>6</v>
      </c>
      <c r="R23" s="17">
        <v>8</v>
      </c>
      <c r="S23" s="17">
        <v>6</v>
      </c>
      <c r="T23" s="17">
        <v>7.5</v>
      </c>
      <c r="U23" s="17">
        <v>7</v>
      </c>
      <c r="V23" s="17">
        <v>7.5</v>
      </c>
      <c r="W23" s="17">
        <v>8</v>
      </c>
      <c r="X23" s="17">
        <v>8</v>
      </c>
      <c r="Y23" s="17">
        <v>8</v>
      </c>
      <c r="Z23" s="18">
        <f t="shared" si="0"/>
        <v>132.5</v>
      </c>
      <c r="AA23" s="68">
        <f t="shared" si="1"/>
        <v>6.0227272727272725</v>
      </c>
    </row>
    <row r="24" spans="1:27" ht="15.5" x14ac:dyDescent="0.35">
      <c r="A24" s="11">
        <f>'Data Siswa'!A24</f>
        <v>23</v>
      </c>
      <c r="B24" s="81" t="str">
        <f>'Data Siswa'!B24</f>
        <v>SITI ROHMAH NUR'AZIZAH</v>
      </c>
      <c r="C24" s="11" t="str">
        <f>'Data Siswa'!C24</f>
        <v>0874</v>
      </c>
      <c r="D24" s="17">
        <v>6</v>
      </c>
      <c r="E24" s="17">
        <v>7</v>
      </c>
      <c r="F24" s="17">
        <v>5</v>
      </c>
      <c r="G24" s="17">
        <v>6</v>
      </c>
      <c r="H24" s="17">
        <v>6.5</v>
      </c>
      <c r="I24" s="17">
        <v>6</v>
      </c>
      <c r="J24" s="17">
        <v>5.5</v>
      </c>
      <c r="K24" s="17">
        <v>7</v>
      </c>
      <c r="L24" s="17">
        <v>7</v>
      </c>
      <c r="M24" s="17">
        <v>7.5</v>
      </c>
      <c r="N24" s="17">
        <v>6.5</v>
      </c>
      <c r="O24" s="17">
        <v>7</v>
      </c>
      <c r="P24" s="17">
        <v>5</v>
      </c>
      <c r="Q24" s="17">
        <v>6</v>
      </c>
      <c r="R24" s="17">
        <v>8</v>
      </c>
      <c r="S24" s="17">
        <v>6.5</v>
      </c>
      <c r="T24" s="17">
        <v>7.5</v>
      </c>
      <c r="U24" s="17">
        <v>7.5</v>
      </c>
      <c r="V24" s="17">
        <v>7.5</v>
      </c>
      <c r="W24" s="17">
        <v>7.5</v>
      </c>
      <c r="X24" s="17">
        <v>8</v>
      </c>
      <c r="Y24" s="17">
        <v>8</v>
      </c>
      <c r="Z24" s="18">
        <f t="shared" si="0"/>
        <v>148.5</v>
      </c>
      <c r="AA24" s="68">
        <f t="shared" si="1"/>
        <v>6.75</v>
      </c>
    </row>
    <row r="25" spans="1:27" ht="15.5" x14ac:dyDescent="0.35">
      <c r="A25" s="11">
        <f>'Data Siswa'!A25</f>
        <v>24</v>
      </c>
      <c r="B25" s="81" t="str">
        <f>'Data Siswa'!B25</f>
        <v>SYAFA AULIA RIADHOTUL AISY</v>
      </c>
      <c r="C25" s="11" t="str">
        <f>'Data Siswa'!C25</f>
        <v>0875</v>
      </c>
      <c r="D25" s="17">
        <v>4</v>
      </c>
      <c r="E25" s="17">
        <v>7</v>
      </c>
      <c r="F25" s="17">
        <v>5.5</v>
      </c>
      <c r="G25" s="17">
        <v>5</v>
      </c>
      <c r="H25" s="17">
        <v>5</v>
      </c>
      <c r="I25" s="17">
        <v>4</v>
      </c>
      <c r="J25" s="17">
        <v>4</v>
      </c>
      <c r="K25" s="17">
        <v>6</v>
      </c>
      <c r="L25" s="17">
        <v>5.5</v>
      </c>
      <c r="M25" s="17">
        <v>6</v>
      </c>
      <c r="N25" s="17">
        <v>4.5</v>
      </c>
      <c r="O25" s="17">
        <v>4</v>
      </c>
      <c r="P25" s="17">
        <v>5</v>
      </c>
      <c r="Q25" s="17">
        <v>6</v>
      </c>
      <c r="R25" s="17">
        <v>8</v>
      </c>
      <c r="S25" s="17">
        <v>6.5</v>
      </c>
      <c r="T25" s="17">
        <v>8</v>
      </c>
      <c r="U25" s="17">
        <v>7</v>
      </c>
      <c r="V25" s="17">
        <v>8</v>
      </c>
      <c r="W25" s="17">
        <v>8</v>
      </c>
      <c r="X25" s="17">
        <v>8</v>
      </c>
      <c r="Y25" s="17">
        <v>8</v>
      </c>
      <c r="Z25" s="18">
        <f t="shared" si="0"/>
        <v>133</v>
      </c>
      <c r="AA25" s="68">
        <f t="shared" si="1"/>
        <v>6.0454545454545459</v>
      </c>
    </row>
    <row r="26" spans="1:27" ht="15.5" x14ac:dyDescent="0.35">
      <c r="A26" s="11">
        <f>'Data Siswa'!A26</f>
        <v>25</v>
      </c>
      <c r="B26" s="81" t="str">
        <f>'Data Siswa'!B26</f>
        <v>UMMY FATIHATUS SAUMAH</v>
      </c>
      <c r="C26" s="11" t="str">
        <f>'Data Siswa'!C26</f>
        <v>0876</v>
      </c>
      <c r="D26" s="17">
        <v>6</v>
      </c>
      <c r="E26" s="17">
        <v>8</v>
      </c>
      <c r="F26" s="17">
        <v>6</v>
      </c>
      <c r="G26" s="17">
        <v>5</v>
      </c>
      <c r="H26" s="17">
        <v>5.5</v>
      </c>
      <c r="I26" s="17">
        <v>6</v>
      </c>
      <c r="J26" s="17">
        <v>5</v>
      </c>
      <c r="K26" s="17">
        <v>6</v>
      </c>
      <c r="L26" s="17">
        <v>5.5</v>
      </c>
      <c r="M26" s="17">
        <v>5.5</v>
      </c>
      <c r="N26" s="17">
        <v>4.5</v>
      </c>
      <c r="O26" s="17">
        <v>5</v>
      </c>
      <c r="P26" s="17">
        <v>5</v>
      </c>
      <c r="Q26" s="17">
        <v>6</v>
      </c>
      <c r="R26" s="17">
        <v>8</v>
      </c>
      <c r="S26" s="17">
        <v>8</v>
      </c>
      <c r="T26" s="17">
        <v>8</v>
      </c>
      <c r="U26" s="17">
        <v>7</v>
      </c>
      <c r="V26" s="17">
        <v>7.5</v>
      </c>
      <c r="W26" s="17">
        <v>7.5</v>
      </c>
      <c r="X26" s="17">
        <v>8</v>
      </c>
      <c r="Y26" s="17">
        <v>7.5</v>
      </c>
      <c r="Z26" s="18">
        <f t="shared" si="0"/>
        <v>140.5</v>
      </c>
      <c r="AA26" s="68">
        <f t="shared" si="1"/>
        <v>6.3863636363636367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O29" sqref="O29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6328125" customWidth="1"/>
    <col min="25" max="25" width="11.453125" style="5" customWidth="1"/>
  </cols>
  <sheetData>
    <row r="1" spans="1:25" ht="14.5" customHeight="1" x14ac:dyDescent="0.35">
      <c r="A1" s="132" t="s">
        <v>160</v>
      </c>
      <c r="B1" s="133"/>
      <c r="C1" s="134"/>
      <c r="D1" s="135" t="s">
        <v>161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7"/>
      <c r="U1" s="142"/>
      <c r="V1" s="144" t="s">
        <v>159</v>
      </c>
      <c r="W1" s="145"/>
      <c r="X1" s="146"/>
      <c r="Y1" s="74" t="s">
        <v>154</v>
      </c>
    </row>
    <row r="2" spans="1:25" ht="19.5" customHeight="1" x14ac:dyDescent="0.35">
      <c r="A2" s="140" t="s">
        <v>62</v>
      </c>
      <c r="B2" s="138" t="s">
        <v>51</v>
      </c>
      <c r="C2" s="140" t="s">
        <v>50</v>
      </c>
      <c r="D2" s="138" t="s">
        <v>66</v>
      </c>
      <c r="E2" s="138"/>
      <c r="F2" s="138"/>
      <c r="G2" s="138"/>
      <c r="H2" s="138"/>
      <c r="I2" s="138"/>
      <c r="J2" s="129" t="s">
        <v>67</v>
      </c>
      <c r="K2" s="130"/>
      <c r="L2" s="131"/>
      <c r="M2" s="129" t="s">
        <v>68</v>
      </c>
      <c r="N2" s="130"/>
      <c r="O2" s="130"/>
      <c r="P2" s="130"/>
      <c r="Q2" s="130"/>
      <c r="R2" s="131"/>
      <c r="S2" s="138" t="s">
        <v>23</v>
      </c>
      <c r="T2" s="139" t="s">
        <v>83</v>
      </c>
      <c r="U2" s="143"/>
      <c r="V2" s="147" t="s">
        <v>38</v>
      </c>
      <c r="W2" s="147" t="s">
        <v>83</v>
      </c>
      <c r="X2" s="147" t="s">
        <v>74</v>
      </c>
      <c r="Y2" s="141" t="s">
        <v>163</v>
      </c>
    </row>
    <row r="3" spans="1:25" ht="85" customHeight="1" x14ac:dyDescent="0.35">
      <c r="A3" s="140"/>
      <c r="B3" s="138"/>
      <c r="C3" s="140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38"/>
      <c r="T3" s="139"/>
      <c r="U3" s="143"/>
      <c r="V3" s="148"/>
      <c r="W3" s="148"/>
      <c r="X3" s="148"/>
      <c r="Y3" s="141"/>
    </row>
    <row r="4" spans="1:25" ht="15.5" x14ac:dyDescent="0.35">
      <c r="A4" s="75">
        <f>'Data Siswa'!A2</f>
        <v>1</v>
      </c>
      <c r="B4" s="82" t="str">
        <f>'Data Siswa'!B2</f>
        <v>ANINDHITA MAHARANI</v>
      </c>
      <c r="C4" s="75" t="str">
        <f>'Data Siswa'!C2</f>
        <v>0852</v>
      </c>
      <c r="D4" s="17">
        <v>5.5</v>
      </c>
      <c r="E4" s="17">
        <v>6.5</v>
      </c>
      <c r="F4" s="17">
        <v>5</v>
      </c>
      <c r="G4" s="17">
        <v>6</v>
      </c>
      <c r="H4" s="17">
        <v>6.5</v>
      </c>
      <c r="I4" s="17">
        <v>5.5</v>
      </c>
      <c r="J4" s="17">
        <v>6</v>
      </c>
      <c r="K4" s="17">
        <v>7</v>
      </c>
      <c r="L4" s="17">
        <v>7</v>
      </c>
      <c r="M4" s="17">
        <v>7.5</v>
      </c>
      <c r="N4" s="17">
        <v>7.5</v>
      </c>
      <c r="O4" s="17">
        <v>6.5</v>
      </c>
      <c r="P4" s="17">
        <v>7</v>
      </c>
      <c r="Q4" s="17">
        <v>7</v>
      </c>
      <c r="R4" s="17">
        <v>8</v>
      </c>
      <c r="S4" s="76">
        <f t="shared" ref="S4:S43" si="0">SUM(D4:R4)</f>
        <v>98.5</v>
      </c>
      <c r="T4" s="77">
        <f t="shared" ref="T4:T43" si="1">AVERAGE(D4:R4)</f>
        <v>6.5666666666666664</v>
      </c>
      <c r="U4" s="78"/>
      <c r="V4" s="76">
        <f>SUM('Nilai Tahriri'!Z2,'Nilai Syafahi'!S4)</f>
        <v>247.5</v>
      </c>
      <c r="W4" s="77">
        <f>AVERAGE(D4:R4,'Nilai Tahriri'!D2:Y2)</f>
        <v>6.6891891891891895</v>
      </c>
      <c r="X4" s="79">
        <f t="array" aca="1" ref="X4" ca="1">SUM(IF(V4&lt;OFFSET($V$4,0,0,COUNT(V:V),1),1/COUNTIF(OFFSET($V$4,0,0,COUNT(V:V),1),OFFSET($V$4,0,0,COUNT(V:V),1))))+1</f>
        <v>2</v>
      </c>
      <c r="Y4" s="62" t="s">
        <v>276</v>
      </c>
    </row>
    <row r="5" spans="1:25" ht="15.5" x14ac:dyDescent="0.35">
      <c r="A5" s="75">
        <f>'Data Siswa'!A3</f>
        <v>2</v>
      </c>
      <c r="B5" s="83" t="str">
        <f>'Data Siswa'!B3</f>
        <v>AULIA FAJRIANI</v>
      </c>
      <c r="C5" s="75" t="str">
        <f>'Data Siswa'!C3</f>
        <v>0853</v>
      </c>
      <c r="D5" s="17">
        <v>5</v>
      </c>
      <c r="E5" s="17">
        <v>4</v>
      </c>
      <c r="F5" s="17">
        <v>4</v>
      </c>
      <c r="G5" s="17">
        <v>5</v>
      </c>
      <c r="H5" s="17">
        <v>5</v>
      </c>
      <c r="I5" s="17">
        <v>4.5</v>
      </c>
      <c r="J5" s="17">
        <v>5</v>
      </c>
      <c r="K5" s="17">
        <v>5</v>
      </c>
      <c r="L5" s="17">
        <v>5</v>
      </c>
      <c r="M5" s="17">
        <v>7</v>
      </c>
      <c r="N5" s="17">
        <v>7</v>
      </c>
      <c r="O5" s="17">
        <v>6</v>
      </c>
      <c r="P5" s="17">
        <v>6</v>
      </c>
      <c r="Q5" s="17">
        <v>7</v>
      </c>
      <c r="R5" s="17">
        <v>7</v>
      </c>
      <c r="S5" s="76">
        <f t="shared" si="0"/>
        <v>82.5</v>
      </c>
      <c r="T5" s="77">
        <f t="shared" si="1"/>
        <v>5.5</v>
      </c>
      <c r="U5" s="78"/>
      <c r="V5" s="76">
        <f>SUM('Nilai Tahriri'!Z3,'Nilai Syafahi'!S5)</f>
        <v>215</v>
      </c>
      <c r="W5" s="77">
        <f>AVERAGE(D5:R5,'Nilai Tahriri'!D3:Y3)</f>
        <v>5.8108108108108105</v>
      </c>
      <c r="X5" s="79">
        <f t="array" aca="1" ref="X5" ca="1">SUM(IF(V5&lt;OFFSET($V$4,0,0,COUNT(V:V),1),1/COUNTIF(OFFSET($V$4,0,0,COUNT(V:V),1),OFFSET($V$4,0,0,COUNT(V:V),1))))+1</f>
        <v>19</v>
      </c>
      <c r="Y5" s="62" t="s">
        <v>276</v>
      </c>
    </row>
    <row r="6" spans="1:25" ht="15.5" x14ac:dyDescent="0.35">
      <c r="A6" s="75">
        <f>'Data Siswa'!A4</f>
        <v>3</v>
      </c>
      <c r="B6" s="82" t="str">
        <f>'Data Siswa'!B4</f>
        <v>FADILAH ASIFA AYUNINGTIAS</v>
      </c>
      <c r="C6" s="75" t="str">
        <f>'Data Siswa'!C4</f>
        <v>0854</v>
      </c>
      <c r="D6" s="17">
        <v>6.5</v>
      </c>
      <c r="E6" s="17">
        <v>6</v>
      </c>
      <c r="F6" s="17">
        <v>6</v>
      </c>
      <c r="G6" s="17">
        <v>5.5</v>
      </c>
      <c r="H6" s="17">
        <v>6</v>
      </c>
      <c r="I6" s="17">
        <v>6</v>
      </c>
      <c r="J6" s="17">
        <v>5</v>
      </c>
      <c r="K6" s="17">
        <v>5</v>
      </c>
      <c r="L6" s="17">
        <v>6</v>
      </c>
      <c r="M6" s="17">
        <v>7</v>
      </c>
      <c r="N6" s="17">
        <v>7</v>
      </c>
      <c r="O6" s="17">
        <v>6</v>
      </c>
      <c r="P6" s="17">
        <v>7</v>
      </c>
      <c r="Q6" s="17">
        <v>7.5</v>
      </c>
      <c r="R6" s="17">
        <v>6.5</v>
      </c>
      <c r="S6" s="76">
        <f t="shared" si="0"/>
        <v>93</v>
      </c>
      <c r="T6" s="77">
        <f t="shared" si="1"/>
        <v>6.2</v>
      </c>
      <c r="U6" s="78"/>
      <c r="V6" s="76">
        <f>SUM('Nilai Tahriri'!Z4,'Nilai Syafahi'!S6)</f>
        <v>224.5</v>
      </c>
      <c r="W6" s="77">
        <f>AVERAGE(D6:R6,'Nilai Tahriri'!D4:Y4)</f>
        <v>6.0675675675675675</v>
      </c>
      <c r="X6" s="79">
        <f t="array" aca="1" ref="X6" ca="1">SUM(IF(V6&lt;OFFSET($V$4,0,0,COUNT(V:V),1),1/COUNTIF(OFFSET($V$4,0,0,COUNT(V:V),1),OFFSET($V$4,0,0,COUNT(V:V),1))))+1</f>
        <v>12</v>
      </c>
      <c r="Y6" s="62" t="s">
        <v>276</v>
      </c>
    </row>
    <row r="7" spans="1:25" ht="15.5" x14ac:dyDescent="0.35">
      <c r="A7" s="75">
        <f>'Data Siswa'!A5</f>
        <v>4</v>
      </c>
      <c r="B7" s="82" t="str">
        <f>'Data Siswa'!B5</f>
        <v>FARRAS AUFA ZAHIRA</v>
      </c>
      <c r="C7" s="75" t="str">
        <f>'Data Siswa'!C5</f>
        <v>0855</v>
      </c>
      <c r="D7" s="17">
        <v>6.5</v>
      </c>
      <c r="E7" s="17">
        <v>6</v>
      </c>
      <c r="F7" s="17">
        <v>7</v>
      </c>
      <c r="G7" s="17">
        <v>6</v>
      </c>
      <c r="H7" s="17">
        <v>6</v>
      </c>
      <c r="I7" s="17">
        <v>6</v>
      </c>
      <c r="J7" s="17">
        <v>6</v>
      </c>
      <c r="K7" s="17">
        <v>6</v>
      </c>
      <c r="L7" s="17">
        <v>6</v>
      </c>
      <c r="M7" s="17">
        <v>7</v>
      </c>
      <c r="N7" s="17">
        <v>7</v>
      </c>
      <c r="O7" s="17">
        <v>6.5</v>
      </c>
      <c r="P7" s="17">
        <v>7</v>
      </c>
      <c r="Q7" s="17">
        <v>7.5</v>
      </c>
      <c r="R7" s="17">
        <v>6.5</v>
      </c>
      <c r="S7" s="76">
        <f t="shared" si="0"/>
        <v>97</v>
      </c>
      <c r="T7" s="77">
        <f t="shared" si="1"/>
        <v>6.4666666666666668</v>
      </c>
      <c r="U7" s="78"/>
      <c r="V7" s="76">
        <f>SUM('Nilai Tahriri'!Z5,'Nilai Syafahi'!S7)</f>
        <v>244</v>
      </c>
      <c r="W7" s="77">
        <f>AVERAGE(D7:R7,'Nilai Tahriri'!D5:Y5)</f>
        <v>6.5945945945945947</v>
      </c>
      <c r="X7" s="79">
        <f t="array" aca="1" ref="X7" ca="1">SUM(IF(V7&lt;OFFSET($V$4,0,0,COUNT(V:V),1),1/COUNTIF(OFFSET($V$4,0,0,COUNT(V:V),1),OFFSET($V$4,0,0,COUNT(V:V),1))))+1</f>
        <v>4</v>
      </c>
      <c r="Y7" s="62" t="s">
        <v>276</v>
      </c>
    </row>
    <row r="8" spans="1:25" ht="15.5" x14ac:dyDescent="0.35">
      <c r="A8" s="75">
        <f>'Data Siswa'!A6</f>
        <v>5</v>
      </c>
      <c r="B8" s="82" t="str">
        <f>'Data Siswa'!B6</f>
        <v>HALIMAH RASYIDAH</v>
      </c>
      <c r="C8" s="75" t="str">
        <f>'Data Siswa'!C6</f>
        <v>0856</v>
      </c>
      <c r="D8" s="17">
        <v>4</v>
      </c>
      <c r="E8" s="17">
        <v>4.5</v>
      </c>
      <c r="F8" s="17">
        <v>4.5</v>
      </c>
      <c r="G8" s="17">
        <v>4.5</v>
      </c>
      <c r="H8" s="17">
        <v>5</v>
      </c>
      <c r="I8" s="17">
        <v>5</v>
      </c>
      <c r="J8" s="17">
        <v>7</v>
      </c>
      <c r="K8" s="17">
        <v>7</v>
      </c>
      <c r="L8" s="17">
        <v>7</v>
      </c>
      <c r="M8" s="17">
        <v>6.5</v>
      </c>
      <c r="N8" s="17">
        <v>5.5</v>
      </c>
      <c r="O8" s="17">
        <v>6</v>
      </c>
      <c r="P8" s="17">
        <v>6</v>
      </c>
      <c r="Q8" s="17">
        <v>7</v>
      </c>
      <c r="R8" s="17">
        <v>6</v>
      </c>
      <c r="S8" s="76">
        <f t="shared" si="0"/>
        <v>85.5</v>
      </c>
      <c r="T8" s="77">
        <f t="shared" si="1"/>
        <v>5.7</v>
      </c>
      <c r="U8" s="78"/>
      <c r="V8" s="76">
        <f>SUM('Nilai Tahriri'!Z6,'Nilai Syafahi'!S8)</f>
        <v>225.5</v>
      </c>
      <c r="W8" s="77">
        <f>AVERAGE(D8:R8,'Nilai Tahriri'!D6:Y6)</f>
        <v>6.0945945945945947</v>
      </c>
      <c r="X8" s="79">
        <f t="array" aca="1" ref="X8" ca="1">SUM(IF(V8&lt;OFFSET($V$4,0,0,COUNT(V:V),1),1/COUNTIF(OFFSET($V$4,0,0,COUNT(V:V),1),OFFSET($V$4,0,0,COUNT(V:V),1))))+1</f>
        <v>11</v>
      </c>
      <c r="Y8" s="62" t="s">
        <v>276</v>
      </c>
    </row>
    <row r="9" spans="1:25" ht="15.5" x14ac:dyDescent="0.35">
      <c r="A9" s="75">
        <f>'Data Siswa'!A7</f>
        <v>6</v>
      </c>
      <c r="B9" s="82" t="str">
        <f>'Data Siswa'!B7</f>
        <v>IBNATY SALSABILA LIRABBIHA</v>
      </c>
      <c r="C9" s="75" t="str">
        <f>'Data Siswa'!C7</f>
        <v>0857</v>
      </c>
      <c r="D9" s="17">
        <v>4</v>
      </c>
      <c r="E9" s="17">
        <v>5.5</v>
      </c>
      <c r="F9" s="17">
        <v>5</v>
      </c>
      <c r="G9" s="17">
        <v>4.5</v>
      </c>
      <c r="H9" s="17">
        <v>5</v>
      </c>
      <c r="I9" s="17">
        <v>5</v>
      </c>
      <c r="J9" s="17">
        <v>5</v>
      </c>
      <c r="K9" s="17">
        <v>5</v>
      </c>
      <c r="L9" s="17">
        <v>6</v>
      </c>
      <c r="M9" s="17">
        <v>5</v>
      </c>
      <c r="N9" s="17">
        <v>5</v>
      </c>
      <c r="O9" s="17">
        <v>5</v>
      </c>
      <c r="P9" s="17">
        <v>5</v>
      </c>
      <c r="Q9" s="17">
        <v>5</v>
      </c>
      <c r="R9" s="17">
        <v>5</v>
      </c>
      <c r="S9" s="76">
        <f t="shared" si="0"/>
        <v>75</v>
      </c>
      <c r="T9" s="77">
        <f t="shared" si="1"/>
        <v>5</v>
      </c>
      <c r="U9" s="78"/>
      <c r="V9" s="76">
        <f>SUM('Nilai Tahriri'!Z7,'Nilai Syafahi'!S9)</f>
        <v>202.5</v>
      </c>
      <c r="W9" s="77">
        <f>AVERAGE(D9:R9,'Nilai Tahriri'!D7:Y7)</f>
        <v>5.4729729729729728</v>
      </c>
      <c r="X9" s="79">
        <f t="array" aca="1" ref="X9" ca="1">SUM(IF(V9&lt;OFFSET($V$4,0,0,COUNT(V:V),1),1/COUNTIF(OFFSET($V$4,0,0,COUNT(V:V),1),OFFSET($V$4,0,0,COUNT(V:V),1))))+1</f>
        <v>21</v>
      </c>
      <c r="Y9" s="62" t="s">
        <v>276</v>
      </c>
    </row>
    <row r="10" spans="1:25" ht="15.5" x14ac:dyDescent="0.35">
      <c r="A10" s="75">
        <f>'Data Siswa'!A8</f>
        <v>7</v>
      </c>
      <c r="B10" s="82" t="str">
        <f>'Data Siswa'!B8</f>
        <v>ILFA MINNATIKA</v>
      </c>
      <c r="C10" s="75" t="str">
        <f>'Data Siswa'!C8</f>
        <v>0858</v>
      </c>
      <c r="D10" s="17">
        <v>5.5</v>
      </c>
      <c r="E10" s="17">
        <v>5.5</v>
      </c>
      <c r="F10" s="17">
        <v>6</v>
      </c>
      <c r="G10" s="17">
        <v>6</v>
      </c>
      <c r="H10" s="17">
        <v>5.5</v>
      </c>
      <c r="I10" s="17">
        <v>6.5</v>
      </c>
      <c r="J10" s="17">
        <v>5</v>
      </c>
      <c r="K10" s="17">
        <v>4</v>
      </c>
      <c r="L10" s="17">
        <v>5</v>
      </c>
      <c r="M10" s="17">
        <v>6.5</v>
      </c>
      <c r="N10" s="17">
        <v>5.5</v>
      </c>
      <c r="O10" s="17">
        <v>6.5</v>
      </c>
      <c r="P10" s="17">
        <v>6</v>
      </c>
      <c r="Q10" s="17">
        <v>7</v>
      </c>
      <c r="R10" s="17">
        <v>6</v>
      </c>
      <c r="S10" s="76">
        <f t="shared" si="0"/>
        <v>86.5</v>
      </c>
      <c r="T10" s="77">
        <f t="shared" si="1"/>
        <v>5.7666666666666666</v>
      </c>
      <c r="U10" s="78"/>
      <c r="V10" s="76">
        <f>SUM('Nilai Tahriri'!Z8,'Nilai Syafahi'!S10)</f>
        <v>218.5</v>
      </c>
      <c r="W10" s="77">
        <f>AVERAGE(D10:R10,'Nilai Tahriri'!D8:Y8)</f>
        <v>5.9054054054054053</v>
      </c>
      <c r="X10" s="79">
        <f t="array" aca="1" ref="X10" ca="1">SUM(IF(V10&lt;OFFSET($V$4,0,0,COUNT(V:V),1),1/COUNTIF(OFFSET($V$4,0,0,COUNT(V:V),1),OFFSET($V$4,0,0,COUNT(V:V),1))))+1</f>
        <v>17</v>
      </c>
      <c r="Y10" s="62" t="s">
        <v>276</v>
      </c>
    </row>
    <row r="11" spans="1:25" ht="15.5" x14ac:dyDescent="0.35">
      <c r="A11" s="75">
        <f>'Data Siswa'!A9</f>
        <v>8</v>
      </c>
      <c r="B11" s="82" t="str">
        <f>'Data Siswa'!B9</f>
        <v>MELAN ROSDIANI</v>
      </c>
      <c r="C11" s="75" t="str">
        <f>'Data Siswa'!C9</f>
        <v>0859</v>
      </c>
      <c r="D11" s="17">
        <v>5.5</v>
      </c>
      <c r="E11" s="17">
        <v>6.5</v>
      </c>
      <c r="F11" s="17">
        <v>6</v>
      </c>
      <c r="G11" s="17">
        <v>5</v>
      </c>
      <c r="H11" s="17">
        <v>5.5</v>
      </c>
      <c r="I11" s="17">
        <v>6.5</v>
      </c>
      <c r="J11" s="17">
        <v>5</v>
      </c>
      <c r="K11" s="17">
        <v>5</v>
      </c>
      <c r="L11" s="17">
        <v>5</v>
      </c>
      <c r="M11" s="17">
        <v>7</v>
      </c>
      <c r="N11" s="17">
        <v>7</v>
      </c>
      <c r="O11" s="17">
        <v>6.5</v>
      </c>
      <c r="P11" s="17">
        <v>6.5</v>
      </c>
      <c r="Q11" s="17">
        <v>7</v>
      </c>
      <c r="R11" s="17">
        <v>7</v>
      </c>
      <c r="S11" s="76">
        <f t="shared" si="0"/>
        <v>91</v>
      </c>
      <c r="T11" s="77">
        <f t="shared" si="1"/>
        <v>6.0666666666666664</v>
      </c>
      <c r="U11" s="78"/>
      <c r="V11" s="76">
        <f>SUM('Nilai Tahriri'!Z9,'Nilai Syafahi'!S11)</f>
        <v>231</v>
      </c>
      <c r="W11" s="77">
        <f>AVERAGE(D11:R11,'Nilai Tahriri'!D9:Y9)</f>
        <v>6.243243243243243</v>
      </c>
      <c r="X11" s="79">
        <f t="array" aca="1" ref="X11" ca="1">SUM(IF(V11&lt;OFFSET($V$4,0,0,COUNT(V:V),1),1/COUNTIF(OFFSET($V$4,0,0,COUNT(V:V),1),OFFSET($V$4,0,0,COUNT(V:V),1))))+1</f>
        <v>6</v>
      </c>
      <c r="Y11" s="62" t="s">
        <v>276</v>
      </c>
    </row>
    <row r="12" spans="1:25" ht="15.5" x14ac:dyDescent="0.35">
      <c r="A12" s="75">
        <f>'Data Siswa'!A10</f>
        <v>9</v>
      </c>
      <c r="B12" s="82" t="str">
        <f>'Data Siswa'!B10</f>
        <v>MUTIA AZAHRA</v>
      </c>
      <c r="C12" s="75" t="str">
        <f>'Data Siswa'!C10</f>
        <v>0860</v>
      </c>
      <c r="D12" s="17">
        <v>5.5</v>
      </c>
      <c r="E12" s="17">
        <v>6</v>
      </c>
      <c r="F12" s="17">
        <v>6</v>
      </c>
      <c r="G12" s="17">
        <v>5.5</v>
      </c>
      <c r="H12" s="17">
        <v>5</v>
      </c>
      <c r="I12" s="17">
        <v>6</v>
      </c>
      <c r="J12" s="17">
        <v>7</v>
      </c>
      <c r="K12" s="17">
        <v>7</v>
      </c>
      <c r="L12" s="17">
        <v>7</v>
      </c>
      <c r="M12" s="17">
        <v>7.5</v>
      </c>
      <c r="N12" s="17">
        <v>7</v>
      </c>
      <c r="O12" s="17">
        <v>6.5</v>
      </c>
      <c r="P12" s="17">
        <v>6.5</v>
      </c>
      <c r="Q12" s="17">
        <v>7</v>
      </c>
      <c r="R12" s="17">
        <v>6.5</v>
      </c>
      <c r="S12" s="76">
        <f t="shared" si="0"/>
        <v>96</v>
      </c>
      <c r="T12" s="77">
        <f t="shared" si="1"/>
        <v>6.4</v>
      </c>
      <c r="U12" s="78"/>
      <c r="V12" s="76">
        <f>SUM('Nilai Tahriri'!Z10,'Nilai Syafahi'!S12)</f>
        <v>231</v>
      </c>
      <c r="W12" s="77">
        <f>AVERAGE(D12:R12,'Nilai Tahriri'!D10:Y10)</f>
        <v>6.243243243243243</v>
      </c>
      <c r="X12" s="79">
        <f t="array" aca="1" ref="X12" ca="1">SUM(IF(V12&lt;OFFSET($V$4,0,0,COUNT(V:V),1),1/COUNTIF(OFFSET($V$4,0,0,COUNT(V:V),1),OFFSET($V$4,0,0,COUNT(V:V),1))))+1</f>
        <v>6</v>
      </c>
      <c r="Y12" s="62" t="s">
        <v>276</v>
      </c>
    </row>
    <row r="13" spans="1:25" ht="15.5" x14ac:dyDescent="0.35">
      <c r="A13" s="75">
        <f>'Data Siswa'!A11</f>
        <v>10</v>
      </c>
      <c r="B13" s="82" t="str">
        <f>'Data Siswa'!B11</f>
        <v>MYIESHA NAFEEZA PUTRI PURNOMO</v>
      </c>
      <c r="C13" s="75" t="str">
        <f>'Data Siswa'!C11</f>
        <v>0861</v>
      </c>
      <c r="D13" s="17">
        <v>5.5</v>
      </c>
      <c r="E13" s="17">
        <v>6</v>
      </c>
      <c r="F13" s="17">
        <v>5.5</v>
      </c>
      <c r="G13" s="17">
        <v>5</v>
      </c>
      <c r="H13" s="17">
        <v>5.5</v>
      </c>
      <c r="I13" s="17">
        <v>6</v>
      </c>
      <c r="J13" s="17">
        <v>8</v>
      </c>
      <c r="K13" s="17">
        <v>8</v>
      </c>
      <c r="L13" s="17">
        <v>7</v>
      </c>
      <c r="M13" s="17">
        <v>7</v>
      </c>
      <c r="N13" s="17">
        <v>6.5</v>
      </c>
      <c r="O13" s="17">
        <v>6</v>
      </c>
      <c r="P13" s="17">
        <v>6</v>
      </c>
      <c r="Q13" s="17">
        <v>6.5</v>
      </c>
      <c r="R13" s="17">
        <v>6</v>
      </c>
      <c r="S13" s="76">
        <f t="shared" si="0"/>
        <v>94.5</v>
      </c>
      <c r="T13" s="77">
        <f t="shared" si="1"/>
        <v>6.3</v>
      </c>
      <c r="U13" s="78"/>
      <c r="V13" s="76">
        <f>SUM('Nilai Tahriri'!Z11,'Nilai Syafahi'!S13)</f>
        <v>227.5</v>
      </c>
      <c r="W13" s="77">
        <f>AVERAGE(D13:R13,'Nilai Tahriri'!D11:Y11)</f>
        <v>6.1486486486486482</v>
      </c>
      <c r="X13" s="79">
        <f t="array" aca="1" ref="X13" ca="1">SUM(IF(V13&lt;OFFSET($V$4,0,0,COUNT(V:V),1),1/COUNTIF(OFFSET($V$4,0,0,COUNT(V:V),1),OFFSET($V$4,0,0,COUNT(V:V),1))))+1</f>
        <v>8</v>
      </c>
      <c r="Y13" s="62" t="s">
        <v>276</v>
      </c>
    </row>
    <row r="14" spans="1:25" ht="15.5" x14ac:dyDescent="0.35">
      <c r="A14" s="75">
        <f>'Data Siswa'!A12</f>
        <v>11</v>
      </c>
      <c r="B14" s="82" t="str">
        <f>'Data Siswa'!B12</f>
        <v>NAHDIATURIDHO</v>
      </c>
      <c r="C14" s="75" t="str">
        <f>'Data Siswa'!C12</f>
        <v>0862</v>
      </c>
      <c r="D14" s="17">
        <v>6.5</v>
      </c>
      <c r="E14" s="17">
        <v>6</v>
      </c>
      <c r="F14" s="17">
        <v>6</v>
      </c>
      <c r="G14" s="17">
        <v>5.5</v>
      </c>
      <c r="H14" s="17">
        <v>6</v>
      </c>
      <c r="I14" s="17">
        <v>5.5</v>
      </c>
      <c r="J14" s="17">
        <v>5</v>
      </c>
      <c r="K14" s="17">
        <v>5</v>
      </c>
      <c r="L14" s="17">
        <v>6</v>
      </c>
      <c r="M14" s="17">
        <v>7</v>
      </c>
      <c r="N14" s="17">
        <v>6.5</v>
      </c>
      <c r="O14" s="17">
        <v>6</v>
      </c>
      <c r="P14" s="17">
        <v>6</v>
      </c>
      <c r="Q14" s="17">
        <v>6.5</v>
      </c>
      <c r="R14" s="17">
        <v>6</v>
      </c>
      <c r="S14" s="76">
        <f t="shared" si="0"/>
        <v>89.5</v>
      </c>
      <c r="T14" s="77">
        <f t="shared" si="1"/>
        <v>5.9666666666666668</v>
      </c>
      <c r="U14" s="78"/>
      <c r="V14" s="76">
        <f>SUM('Nilai Tahriri'!Z12,'Nilai Syafahi'!S14)</f>
        <v>219</v>
      </c>
      <c r="W14" s="77">
        <f>AVERAGE(D14:R14,'Nilai Tahriri'!D12:Y12)</f>
        <v>5.9189189189189193</v>
      </c>
      <c r="X14" s="79">
        <f t="array" aca="1" ref="X14" ca="1">SUM(IF(V14&lt;OFFSET($V$4,0,0,COUNT(V:V),1),1/COUNTIF(OFFSET($V$4,0,0,COUNT(V:V),1),OFFSET($V$4,0,0,COUNT(V:V),1))))+1</f>
        <v>16</v>
      </c>
      <c r="Y14" s="62" t="s">
        <v>276</v>
      </c>
    </row>
    <row r="15" spans="1:25" ht="15.5" x14ac:dyDescent="0.35">
      <c r="A15" s="75">
        <f>'Data Siswa'!A13</f>
        <v>12</v>
      </c>
      <c r="B15" s="82" t="str">
        <f>'Data Siswa'!B13</f>
        <v>NAIL SALMA KHAIRIN</v>
      </c>
      <c r="C15" s="75" t="str">
        <f>'Data Siswa'!C13</f>
        <v>0863</v>
      </c>
      <c r="D15" s="17">
        <v>6.5</v>
      </c>
      <c r="E15" s="17">
        <v>6.5</v>
      </c>
      <c r="F15" s="17">
        <v>6</v>
      </c>
      <c r="G15" s="17">
        <v>6</v>
      </c>
      <c r="H15" s="17">
        <v>6.5</v>
      </c>
      <c r="I15" s="17">
        <v>5.5</v>
      </c>
      <c r="J15" s="17">
        <v>5</v>
      </c>
      <c r="K15" s="17">
        <v>5</v>
      </c>
      <c r="L15" s="17">
        <v>6</v>
      </c>
      <c r="M15" s="17">
        <v>7</v>
      </c>
      <c r="N15" s="17">
        <v>6.5</v>
      </c>
      <c r="O15" s="17">
        <v>6</v>
      </c>
      <c r="P15" s="17">
        <v>7</v>
      </c>
      <c r="Q15" s="17">
        <v>7</v>
      </c>
      <c r="R15" s="17">
        <v>7</v>
      </c>
      <c r="S15" s="76">
        <f t="shared" si="0"/>
        <v>93.5</v>
      </c>
      <c r="T15" s="77">
        <f t="shared" si="1"/>
        <v>6.2333333333333334</v>
      </c>
      <c r="U15" s="78"/>
      <c r="V15" s="76">
        <f>SUM('Nilai Tahriri'!Z13,'Nilai Syafahi'!S15)</f>
        <v>223</v>
      </c>
      <c r="W15" s="77">
        <f>AVERAGE(D15:R15,'Nilai Tahriri'!D13:Y13)</f>
        <v>6.0270270270270272</v>
      </c>
      <c r="X15" s="79">
        <f t="array" aca="1" ref="X15" ca="1">SUM(IF(V15&lt;OFFSET($V$4,0,0,COUNT(V:V),1),1/COUNTIF(OFFSET($V$4,0,0,COUNT(V:V),1),OFFSET($V$4,0,0,COUNT(V:V),1))))+1</f>
        <v>13</v>
      </c>
      <c r="Y15" s="62" t="s">
        <v>276</v>
      </c>
    </row>
    <row r="16" spans="1:25" ht="15.5" x14ac:dyDescent="0.35">
      <c r="A16" s="75">
        <f>'Data Siswa'!A14</f>
        <v>13</v>
      </c>
      <c r="B16" s="82" t="str">
        <f>'Data Siswa'!B14</f>
        <v>NASYA DIAH SASMIDA</v>
      </c>
      <c r="C16" s="75" t="str">
        <f>'Data Siswa'!C14</f>
        <v>0864</v>
      </c>
      <c r="D16" s="17">
        <v>6.5</v>
      </c>
      <c r="E16" s="17">
        <v>7</v>
      </c>
      <c r="F16" s="17">
        <v>6.5</v>
      </c>
      <c r="G16" s="17">
        <v>5.5</v>
      </c>
      <c r="H16" s="17">
        <v>6</v>
      </c>
      <c r="I16" s="17">
        <v>6</v>
      </c>
      <c r="J16" s="17">
        <v>6</v>
      </c>
      <c r="K16" s="17">
        <v>6</v>
      </c>
      <c r="L16" s="17">
        <v>7</v>
      </c>
      <c r="M16" s="17">
        <v>7</v>
      </c>
      <c r="N16" s="17">
        <v>6</v>
      </c>
      <c r="O16" s="17">
        <v>6.5</v>
      </c>
      <c r="P16" s="17">
        <v>6.5</v>
      </c>
      <c r="Q16" s="17">
        <v>7</v>
      </c>
      <c r="R16" s="17">
        <v>6.5</v>
      </c>
      <c r="S16" s="76">
        <f t="shared" si="0"/>
        <v>96</v>
      </c>
      <c r="T16" s="77">
        <f t="shared" si="1"/>
        <v>6.4</v>
      </c>
      <c r="U16" s="78"/>
      <c r="V16" s="76">
        <f>SUM('Nilai Tahriri'!Z14,'Nilai Syafahi'!S16)</f>
        <v>234.5</v>
      </c>
      <c r="W16" s="77">
        <f>AVERAGE(D16:R16,'Nilai Tahriri'!D14:Y14)</f>
        <v>6.3378378378378377</v>
      </c>
      <c r="X16" s="79">
        <f t="array" aca="1" ref="X16" ca="1">SUM(IF(V16&lt;OFFSET($V$4,0,0,COUNT(V:V),1),1/COUNTIF(OFFSET($V$4,0,0,COUNT(V:V),1),OFFSET($V$4,0,0,COUNT(V:V),1))))+1</f>
        <v>5</v>
      </c>
      <c r="Y16" s="62" t="s">
        <v>276</v>
      </c>
    </row>
    <row r="17" spans="1:25" ht="15.5" x14ac:dyDescent="0.35">
      <c r="A17" s="75">
        <f>'Data Siswa'!A15</f>
        <v>14</v>
      </c>
      <c r="B17" s="82" t="str">
        <f>'Data Siswa'!B15</f>
        <v>NASYWA ALIIYAH PUTRI</v>
      </c>
      <c r="C17" s="75" t="str">
        <f>'Data Siswa'!C15</f>
        <v>0865</v>
      </c>
      <c r="D17" s="17">
        <v>5.5</v>
      </c>
      <c r="E17" s="17">
        <v>6</v>
      </c>
      <c r="F17" s="17">
        <v>6.5</v>
      </c>
      <c r="G17" s="17">
        <v>5.5</v>
      </c>
      <c r="H17" s="17">
        <v>5.5</v>
      </c>
      <c r="I17" s="17">
        <v>5</v>
      </c>
      <c r="J17" s="17">
        <v>6</v>
      </c>
      <c r="K17" s="17">
        <v>6</v>
      </c>
      <c r="L17" s="17">
        <v>6</v>
      </c>
      <c r="M17" s="17">
        <v>6.5</v>
      </c>
      <c r="N17" s="17">
        <v>6</v>
      </c>
      <c r="O17" s="17">
        <v>6</v>
      </c>
      <c r="P17" s="17">
        <v>6</v>
      </c>
      <c r="Q17" s="17">
        <v>7</v>
      </c>
      <c r="R17" s="17">
        <v>7</v>
      </c>
      <c r="S17" s="76">
        <f t="shared" si="0"/>
        <v>90.5</v>
      </c>
      <c r="T17" s="77">
        <f t="shared" si="1"/>
        <v>6.0333333333333332</v>
      </c>
      <c r="U17" s="78"/>
      <c r="V17" s="76">
        <f>SUM('Nilai Tahriri'!Z15,'Nilai Syafahi'!S17)</f>
        <v>221</v>
      </c>
      <c r="W17" s="77">
        <f>AVERAGE(D17:R17,'Nilai Tahriri'!D15:Y15)</f>
        <v>5.9729729729729728</v>
      </c>
      <c r="X17" s="79">
        <f t="array" aca="1" ref="X17" ca="1">SUM(IF(V17&lt;OFFSET($V$4,0,0,COUNT(V:V),1),1/COUNTIF(OFFSET($V$4,0,0,COUNT(V:V),1),OFFSET($V$4,0,0,COUNT(V:V),1))))+1</f>
        <v>14</v>
      </c>
      <c r="Y17" s="62" t="s">
        <v>276</v>
      </c>
    </row>
    <row r="18" spans="1:25" ht="15.5" x14ac:dyDescent="0.35">
      <c r="A18" s="75">
        <f>'Data Siswa'!A16</f>
        <v>15</v>
      </c>
      <c r="B18" s="82" t="str">
        <f>'Data Siswa'!B16</f>
        <v>NAYZILA HOLA SAFIRAH</v>
      </c>
      <c r="C18" s="75" t="str">
        <f>'Data Siswa'!C16</f>
        <v>0866</v>
      </c>
      <c r="D18" s="17">
        <v>5</v>
      </c>
      <c r="E18" s="17">
        <v>7</v>
      </c>
      <c r="F18" s="17">
        <v>6</v>
      </c>
      <c r="G18" s="17">
        <v>6</v>
      </c>
      <c r="H18" s="17">
        <v>6.5</v>
      </c>
      <c r="I18" s="17">
        <v>5.5</v>
      </c>
      <c r="J18" s="17">
        <v>8</v>
      </c>
      <c r="K18" s="17">
        <v>7</v>
      </c>
      <c r="L18" s="17">
        <v>8</v>
      </c>
      <c r="M18" s="17">
        <v>7</v>
      </c>
      <c r="N18" s="17">
        <v>7</v>
      </c>
      <c r="O18" s="17">
        <v>6.5</v>
      </c>
      <c r="P18" s="17">
        <v>7.5</v>
      </c>
      <c r="Q18" s="17">
        <v>7</v>
      </c>
      <c r="R18" s="17">
        <v>7</v>
      </c>
      <c r="S18" s="76">
        <f t="shared" si="0"/>
        <v>101</v>
      </c>
      <c r="T18" s="77">
        <f t="shared" si="1"/>
        <v>6.7333333333333334</v>
      </c>
      <c r="U18" s="78"/>
      <c r="V18" s="76">
        <f>SUM('Nilai Tahriri'!Z16,'Nilai Syafahi'!S18)</f>
        <v>250</v>
      </c>
      <c r="W18" s="77">
        <f>AVERAGE(D18:R18,'Nilai Tahriri'!D16:Y16)</f>
        <v>6.756756756756757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276</v>
      </c>
    </row>
    <row r="19" spans="1:25" ht="15.5" x14ac:dyDescent="0.35">
      <c r="A19" s="75">
        <f>'Data Siswa'!A17</f>
        <v>16</v>
      </c>
      <c r="B19" s="82" t="str">
        <f>'Data Siswa'!B17</f>
        <v>NILAM EKY CAHYANI</v>
      </c>
      <c r="C19" s="75" t="str">
        <f>'Data Siswa'!C17</f>
        <v>0867</v>
      </c>
      <c r="D19" s="17">
        <v>5</v>
      </c>
      <c r="E19" s="17">
        <v>5.5</v>
      </c>
      <c r="F19" s="17">
        <v>6</v>
      </c>
      <c r="G19" s="17">
        <v>5</v>
      </c>
      <c r="H19" s="17">
        <v>5</v>
      </c>
      <c r="I19" s="17">
        <v>5.5</v>
      </c>
      <c r="J19" s="17">
        <v>5</v>
      </c>
      <c r="K19" s="17">
        <v>6</v>
      </c>
      <c r="L19" s="17">
        <v>5</v>
      </c>
      <c r="M19" s="17">
        <v>7</v>
      </c>
      <c r="N19" s="17">
        <v>7.5</v>
      </c>
      <c r="O19" s="17">
        <v>6</v>
      </c>
      <c r="P19" s="17">
        <v>7</v>
      </c>
      <c r="Q19" s="17">
        <v>7</v>
      </c>
      <c r="R19" s="17">
        <v>7</v>
      </c>
      <c r="S19" s="76">
        <f t="shared" si="0"/>
        <v>89.5</v>
      </c>
      <c r="T19" s="77">
        <f t="shared" si="1"/>
        <v>5.9666666666666668</v>
      </c>
      <c r="U19" s="78"/>
      <c r="V19" s="76">
        <f>SUM('Nilai Tahriri'!Z17,'Nilai Syafahi'!S19)</f>
        <v>217.5</v>
      </c>
      <c r="W19" s="77">
        <f>AVERAGE(D19:R19,'Nilai Tahriri'!D17:Y17)</f>
        <v>5.8783783783783781</v>
      </c>
      <c r="X19" s="79">
        <f t="array" aca="1" ref="X19" ca="1">SUM(IF(V19&lt;OFFSET($V$4,0,0,COUNT(V:V),1),1/COUNTIF(OFFSET($V$4,0,0,COUNT(V:V),1),OFFSET($V$4,0,0,COUNT(V:V),1))))+1</f>
        <v>18</v>
      </c>
      <c r="Y19" s="62" t="s">
        <v>276</v>
      </c>
    </row>
    <row r="20" spans="1:25" ht="15.5" x14ac:dyDescent="0.35">
      <c r="A20" s="75">
        <f>'Data Siswa'!A18</f>
        <v>17</v>
      </c>
      <c r="B20" s="82" t="str">
        <f>'Data Siswa'!B18</f>
        <v>RIKA NOVRIYATI</v>
      </c>
      <c r="C20" s="75" t="str">
        <f>'Data Siswa'!C18</f>
        <v>0868</v>
      </c>
      <c r="D20" s="17">
        <v>5.5</v>
      </c>
      <c r="E20" s="17">
        <v>5.5</v>
      </c>
      <c r="F20" s="17">
        <v>6</v>
      </c>
      <c r="G20" s="17">
        <v>6</v>
      </c>
      <c r="H20" s="17">
        <v>5.5</v>
      </c>
      <c r="I20" s="17">
        <v>6</v>
      </c>
      <c r="J20" s="17">
        <v>8</v>
      </c>
      <c r="K20" s="17">
        <v>8</v>
      </c>
      <c r="L20" s="17">
        <v>7</v>
      </c>
      <c r="M20" s="17">
        <v>7</v>
      </c>
      <c r="N20" s="17">
        <v>7.5</v>
      </c>
      <c r="O20" s="17">
        <v>7.5</v>
      </c>
      <c r="P20" s="17">
        <v>7</v>
      </c>
      <c r="Q20" s="17">
        <v>7</v>
      </c>
      <c r="R20" s="17">
        <v>7</v>
      </c>
      <c r="S20" s="76">
        <f t="shared" si="0"/>
        <v>100.5</v>
      </c>
      <c r="T20" s="77">
        <f t="shared" si="1"/>
        <v>6.7</v>
      </c>
      <c r="U20" s="78"/>
      <c r="V20" s="76">
        <f>SUM('Nilai Tahriri'!Z18,'Nilai Syafahi'!S20)</f>
        <v>229.5</v>
      </c>
      <c r="W20" s="77">
        <f>AVERAGE(D20:R20,'Nilai Tahriri'!D18:Y18)</f>
        <v>6.2027027027027026</v>
      </c>
      <c r="X20" s="79">
        <f t="array" aca="1" ref="X20" ca="1">SUM(IF(V20&lt;OFFSET($V$4,0,0,COUNT(V:V),1),1/COUNTIF(OFFSET($V$4,0,0,COUNT(V:V),1),OFFSET($V$4,0,0,COUNT(V:V),1))))+1</f>
        <v>7</v>
      </c>
      <c r="Y20" s="62" t="s">
        <v>276</v>
      </c>
    </row>
    <row r="21" spans="1:25" ht="15.5" x14ac:dyDescent="0.35">
      <c r="A21" s="75">
        <f>'Data Siswa'!A19</f>
        <v>18</v>
      </c>
      <c r="B21" s="82" t="str">
        <f>'Data Siswa'!B19</f>
        <v>SABILA DITA ALMIRA ANASYA</v>
      </c>
      <c r="C21" s="75" t="str">
        <f>'Data Siswa'!C19</f>
        <v>0869</v>
      </c>
      <c r="D21" s="17">
        <v>5.5</v>
      </c>
      <c r="E21" s="17">
        <v>6</v>
      </c>
      <c r="F21" s="17">
        <v>6</v>
      </c>
      <c r="G21" s="17">
        <v>6</v>
      </c>
      <c r="H21" s="17">
        <v>5.5</v>
      </c>
      <c r="I21" s="17">
        <v>6</v>
      </c>
      <c r="J21" s="17">
        <v>6</v>
      </c>
      <c r="K21" s="17">
        <v>6</v>
      </c>
      <c r="L21" s="17">
        <v>6</v>
      </c>
      <c r="M21" s="17">
        <v>7</v>
      </c>
      <c r="N21" s="17">
        <v>7.5</v>
      </c>
      <c r="O21" s="17">
        <v>6.5</v>
      </c>
      <c r="P21" s="17">
        <v>6.5</v>
      </c>
      <c r="Q21" s="17">
        <v>7</v>
      </c>
      <c r="R21" s="17">
        <v>6.5</v>
      </c>
      <c r="S21" s="76">
        <f t="shared" si="0"/>
        <v>94</v>
      </c>
      <c r="T21" s="77">
        <f t="shared" si="1"/>
        <v>6.2666666666666666</v>
      </c>
      <c r="U21" s="78"/>
      <c r="V21" s="76">
        <f>SUM('Nilai Tahriri'!Z19,'Nilai Syafahi'!S21)</f>
        <v>227</v>
      </c>
      <c r="W21" s="77">
        <f>AVERAGE(D21:R21,'Nilai Tahriri'!D19:Y19)</f>
        <v>6.1351351351351351</v>
      </c>
      <c r="X21" s="79">
        <f t="array" aca="1" ref="X21" ca="1">SUM(IF(V21&lt;OFFSET($V$4,0,0,COUNT(V:V),1),1/COUNTIF(OFFSET($V$4,0,0,COUNT(V:V),1),OFFSET($V$4,0,0,COUNT(V:V),1))))+1</f>
        <v>9</v>
      </c>
      <c r="Y21" s="62" t="s">
        <v>276</v>
      </c>
    </row>
    <row r="22" spans="1:25" ht="15.5" x14ac:dyDescent="0.35">
      <c r="A22" s="75">
        <f>'Data Siswa'!A20</f>
        <v>19</v>
      </c>
      <c r="B22" s="82" t="str">
        <f>'Data Siswa'!B20</f>
        <v>SALWA JANUA PUTRI</v>
      </c>
      <c r="C22" s="75" t="str">
        <f>'Data Siswa'!C20</f>
        <v>0870</v>
      </c>
      <c r="D22" s="17">
        <v>5</v>
      </c>
      <c r="E22" s="17">
        <v>6</v>
      </c>
      <c r="F22" s="17">
        <v>5.5</v>
      </c>
      <c r="G22" s="17">
        <v>5</v>
      </c>
      <c r="H22" s="17">
        <v>5</v>
      </c>
      <c r="I22" s="17">
        <v>6</v>
      </c>
      <c r="J22" s="17">
        <v>7</v>
      </c>
      <c r="K22" s="17">
        <v>7</v>
      </c>
      <c r="L22" s="17">
        <v>8</v>
      </c>
      <c r="M22" s="17">
        <v>7</v>
      </c>
      <c r="N22" s="17">
        <v>7.5</v>
      </c>
      <c r="O22" s="17">
        <v>6.5</v>
      </c>
      <c r="P22" s="17">
        <v>6.5</v>
      </c>
      <c r="Q22" s="17">
        <v>7</v>
      </c>
      <c r="R22" s="17">
        <v>6.5</v>
      </c>
      <c r="S22" s="76">
        <f t="shared" si="0"/>
        <v>95.5</v>
      </c>
      <c r="T22" s="77">
        <f t="shared" si="1"/>
        <v>6.3666666666666663</v>
      </c>
      <c r="U22" s="78"/>
      <c r="V22" s="76">
        <f>SUM('Nilai Tahriri'!Z20,'Nilai Syafahi'!S22)</f>
        <v>227.5</v>
      </c>
      <c r="W22" s="77">
        <f>AVERAGE(D22:R22,'Nilai Tahriri'!D20:Y20)</f>
        <v>6.1486486486486482</v>
      </c>
      <c r="X22" s="79">
        <f t="array" aca="1" ref="X22" ca="1">SUM(IF(V22&lt;OFFSET($V$4,0,0,COUNT(V:V),1),1/COUNTIF(OFFSET($V$4,0,0,COUNT(V:V),1),OFFSET($V$4,0,0,COUNT(V:V),1))))+1</f>
        <v>8</v>
      </c>
      <c r="Y22" s="62" t="s">
        <v>276</v>
      </c>
    </row>
    <row r="23" spans="1:25" ht="15.5" x14ac:dyDescent="0.35">
      <c r="A23" s="75">
        <f>'Data Siswa'!A21</f>
        <v>20</v>
      </c>
      <c r="B23" s="82" t="str">
        <f>'Data Siswa'!B21</f>
        <v>SHAFA TRI NURAINI</v>
      </c>
      <c r="C23" s="75" t="str">
        <f>'Data Siswa'!C21</f>
        <v>0871</v>
      </c>
      <c r="D23" s="17">
        <v>4.5</v>
      </c>
      <c r="E23" s="17">
        <v>4.5</v>
      </c>
      <c r="F23" s="17">
        <v>4</v>
      </c>
      <c r="G23" s="17">
        <v>4</v>
      </c>
      <c r="H23" s="17">
        <v>5.5</v>
      </c>
      <c r="I23" s="17">
        <v>6</v>
      </c>
      <c r="J23" s="17">
        <v>6</v>
      </c>
      <c r="K23" s="17">
        <v>6</v>
      </c>
      <c r="L23" s="17">
        <v>6</v>
      </c>
      <c r="M23" s="17">
        <v>7</v>
      </c>
      <c r="N23" s="17">
        <v>6.5</v>
      </c>
      <c r="O23" s="17">
        <v>6.5</v>
      </c>
      <c r="P23" s="17">
        <v>6</v>
      </c>
      <c r="Q23" s="17">
        <v>6.5</v>
      </c>
      <c r="R23" s="17">
        <v>6.5</v>
      </c>
      <c r="S23" s="76">
        <f t="shared" si="0"/>
        <v>85.5</v>
      </c>
      <c r="T23" s="77">
        <f t="shared" si="1"/>
        <v>5.7</v>
      </c>
      <c r="U23" s="78"/>
      <c r="V23" s="76">
        <f>SUM('Nilai Tahriri'!Z21,'Nilai Syafahi'!S23)</f>
        <v>213.5</v>
      </c>
      <c r="W23" s="77">
        <f>AVERAGE(D23:R23,'Nilai Tahriri'!D21:Y21)</f>
        <v>5.7702702702702702</v>
      </c>
      <c r="X23" s="79">
        <f t="array" aca="1" ref="X23" ca="1">SUM(IF(V23&lt;OFFSET($V$4,0,0,COUNT(V:V),1),1/COUNTIF(OFFSET($V$4,0,0,COUNT(V:V),1),OFFSET($V$4,0,0,COUNT(V:V),1))))+1</f>
        <v>20</v>
      </c>
      <c r="Y23" s="62" t="s">
        <v>276</v>
      </c>
    </row>
    <row r="24" spans="1:25" ht="15.5" x14ac:dyDescent="0.35">
      <c r="A24" s="75">
        <f>'Data Siswa'!A22</f>
        <v>21</v>
      </c>
      <c r="B24" s="82" t="str">
        <f>'Data Siswa'!B22</f>
        <v>SHINTA ARUM NANDANA PUTRI</v>
      </c>
      <c r="C24" s="75" t="str">
        <f>'Data Siswa'!C22</f>
        <v>0872</v>
      </c>
      <c r="D24" s="17">
        <v>5</v>
      </c>
      <c r="E24" s="17">
        <v>5</v>
      </c>
      <c r="F24" s="17">
        <v>5</v>
      </c>
      <c r="G24" s="17">
        <v>4.5</v>
      </c>
      <c r="H24" s="17">
        <v>5</v>
      </c>
      <c r="I24" s="17">
        <v>5</v>
      </c>
      <c r="J24" s="17">
        <v>6</v>
      </c>
      <c r="K24" s="17">
        <v>6</v>
      </c>
      <c r="L24" s="17">
        <v>6</v>
      </c>
      <c r="M24" s="17">
        <v>7</v>
      </c>
      <c r="N24" s="17">
        <v>6.5</v>
      </c>
      <c r="O24" s="17">
        <v>6.5</v>
      </c>
      <c r="P24" s="17">
        <v>6</v>
      </c>
      <c r="Q24" s="17">
        <v>6.5</v>
      </c>
      <c r="R24" s="17">
        <v>6</v>
      </c>
      <c r="S24" s="76">
        <f t="shared" si="0"/>
        <v>86</v>
      </c>
      <c r="T24" s="77">
        <f t="shared" si="1"/>
        <v>5.7333333333333334</v>
      </c>
      <c r="U24" s="78"/>
      <c r="V24" s="76">
        <f>SUM('Nilai Tahriri'!Z22,'Nilai Syafahi'!S24)</f>
        <v>220</v>
      </c>
      <c r="W24" s="77">
        <f>AVERAGE(D24:R24,'Nilai Tahriri'!D22:Y22)</f>
        <v>5.9459459459459456</v>
      </c>
      <c r="X24" s="79">
        <f t="array" aca="1" ref="X24" ca="1">SUM(IF(V24&lt;OFFSET($V$4,0,0,COUNT(V:V),1),1/COUNTIF(OFFSET($V$4,0,0,COUNT(V:V),1),OFFSET($V$4,0,0,COUNT(V:V),1))))+1</f>
        <v>15</v>
      </c>
      <c r="Y24" s="62" t="s">
        <v>276</v>
      </c>
    </row>
    <row r="25" spans="1:25" ht="15.5" x14ac:dyDescent="0.35">
      <c r="A25" s="75">
        <f>'Data Siswa'!A23</f>
        <v>22</v>
      </c>
      <c r="B25" s="82" t="str">
        <f>'Data Siswa'!B23</f>
        <v>SITI ELISA</v>
      </c>
      <c r="C25" s="75" t="str">
        <f>'Data Siswa'!C23</f>
        <v>0873</v>
      </c>
      <c r="D25" s="17">
        <v>5</v>
      </c>
      <c r="E25" s="17">
        <v>5</v>
      </c>
      <c r="F25" s="17">
        <v>5</v>
      </c>
      <c r="G25" s="17">
        <v>5</v>
      </c>
      <c r="H25" s="17">
        <v>5</v>
      </c>
      <c r="I25" s="17">
        <v>5</v>
      </c>
      <c r="J25" s="17">
        <v>6</v>
      </c>
      <c r="K25" s="17">
        <v>6</v>
      </c>
      <c r="L25" s="17">
        <v>5</v>
      </c>
      <c r="M25" s="17">
        <v>7</v>
      </c>
      <c r="N25" s="17">
        <v>6</v>
      </c>
      <c r="O25" s="17">
        <v>6.5</v>
      </c>
      <c r="P25" s="17">
        <v>6.5</v>
      </c>
      <c r="Q25" s="17">
        <v>7</v>
      </c>
      <c r="R25" s="17">
        <v>7.5</v>
      </c>
      <c r="S25" s="76">
        <f t="shared" si="0"/>
        <v>87.5</v>
      </c>
      <c r="T25" s="77">
        <f t="shared" si="1"/>
        <v>5.833333333333333</v>
      </c>
      <c r="U25" s="78"/>
      <c r="V25" s="76">
        <f>SUM('Nilai Tahriri'!Z23,'Nilai Syafahi'!S25)</f>
        <v>220</v>
      </c>
      <c r="W25" s="77">
        <f>AVERAGE(D25:R25,'Nilai Tahriri'!D23:Y23)</f>
        <v>5.9459459459459456</v>
      </c>
      <c r="X25" s="79">
        <f t="array" aca="1" ref="X25" ca="1">SUM(IF(V25&lt;OFFSET($V$4,0,0,COUNT(V:V),1),1/COUNTIF(OFFSET($V$4,0,0,COUNT(V:V),1),OFFSET($V$4,0,0,COUNT(V:V),1))))+1</f>
        <v>15</v>
      </c>
      <c r="Y25" s="62" t="s">
        <v>276</v>
      </c>
    </row>
    <row r="26" spans="1:25" ht="15.5" x14ac:dyDescent="0.35">
      <c r="A26" s="75">
        <f>'Data Siswa'!A24</f>
        <v>23</v>
      </c>
      <c r="B26" s="82" t="str">
        <f>'Data Siswa'!B24</f>
        <v>SITI ROHMAH NUR'AZIZAH</v>
      </c>
      <c r="C26" s="75" t="str">
        <f>'Data Siswa'!C24</f>
        <v>0874</v>
      </c>
      <c r="D26" s="17">
        <v>6</v>
      </c>
      <c r="E26" s="17">
        <v>6.5</v>
      </c>
      <c r="F26" s="17">
        <v>6</v>
      </c>
      <c r="G26" s="17">
        <v>7</v>
      </c>
      <c r="H26" s="17">
        <v>7</v>
      </c>
      <c r="I26" s="17">
        <v>6</v>
      </c>
      <c r="J26" s="17">
        <v>6</v>
      </c>
      <c r="K26" s="17">
        <v>5</v>
      </c>
      <c r="L26" s="17">
        <v>5</v>
      </c>
      <c r="M26" s="17">
        <v>7</v>
      </c>
      <c r="N26" s="17">
        <v>6</v>
      </c>
      <c r="O26" s="17">
        <v>8</v>
      </c>
      <c r="P26" s="17">
        <v>6.5</v>
      </c>
      <c r="Q26" s="17">
        <v>7</v>
      </c>
      <c r="R26" s="17">
        <v>7.5</v>
      </c>
      <c r="S26" s="76">
        <f t="shared" si="0"/>
        <v>96.5</v>
      </c>
      <c r="T26" s="77">
        <f t="shared" si="1"/>
        <v>6.4333333333333336</v>
      </c>
      <c r="U26" s="78"/>
      <c r="V26" s="76">
        <f>SUM('Nilai Tahriri'!Z24,'Nilai Syafahi'!S26)</f>
        <v>245</v>
      </c>
      <c r="W26" s="77">
        <f>AVERAGE(D26:R26,'Nilai Tahriri'!D24:Y24)</f>
        <v>6.6216216216216219</v>
      </c>
      <c r="X26" s="79">
        <f t="array" aca="1" ref="X26" ca="1">SUM(IF(V26&lt;OFFSET($V$4,0,0,COUNT(V:V),1),1/COUNTIF(OFFSET($V$4,0,0,COUNT(V:V),1),OFFSET($V$4,0,0,COUNT(V:V),1))))+1</f>
        <v>3</v>
      </c>
      <c r="Y26" s="62" t="s">
        <v>276</v>
      </c>
    </row>
    <row r="27" spans="1:25" ht="15.5" x14ac:dyDescent="0.35">
      <c r="A27" s="75">
        <f>'Data Siswa'!A25</f>
        <v>24</v>
      </c>
      <c r="B27" s="82" t="str">
        <f>'Data Siswa'!B25</f>
        <v>SYAFA AULIA RIADHOTUL AISY</v>
      </c>
      <c r="C27" s="75" t="str">
        <f>'Data Siswa'!C25</f>
        <v>0875</v>
      </c>
      <c r="D27" s="17">
        <v>5.5</v>
      </c>
      <c r="E27" s="17">
        <v>6.5</v>
      </c>
      <c r="F27" s="17">
        <v>6</v>
      </c>
      <c r="G27" s="17">
        <v>6</v>
      </c>
      <c r="H27" s="17">
        <v>6</v>
      </c>
      <c r="I27" s="17">
        <v>6</v>
      </c>
      <c r="J27" s="17">
        <v>6</v>
      </c>
      <c r="K27" s="17">
        <v>5</v>
      </c>
      <c r="L27" s="17">
        <v>5</v>
      </c>
      <c r="M27" s="17">
        <v>7.5</v>
      </c>
      <c r="N27" s="17">
        <v>7</v>
      </c>
      <c r="O27" s="17">
        <v>6.5</v>
      </c>
      <c r="P27" s="17">
        <v>6.5</v>
      </c>
      <c r="Q27" s="17">
        <v>7</v>
      </c>
      <c r="R27" s="17">
        <v>7.5</v>
      </c>
      <c r="S27" s="76">
        <f t="shared" si="0"/>
        <v>94</v>
      </c>
      <c r="T27" s="77">
        <f t="shared" si="1"/>
        <v>6.2666666666666666</v>
      </c>
      <c r="U27" s="78"/>
      <c r="V27" s="76">
        <f>SUM('Nilai Tahriri'!Z25,'Nilai Syafahi'!S27)</f>
        <v>227</v>
      </c>
      <c r="W27" s="77">
        <f>AVERAGE(D27:R27,'Nilai Tahriri'!D25:Y25)</f>
        <v>6.1351351351351351</v>
      </c>
      <c r="X27" s="79">
        <f t="array" aca="1" ref="X27" ca="1">SUM(IF(V27&lt;OFFSET($V$4,0,0,COUNT(V:V),1),1/COUNTIF(OFFSET($V$4,0,0,COUNT(V:V),1),OFFSET($V$4,0,0,COUNT(V:V),1))))+1</f>
        <v>9</v>
      </c>
      <c r="Y27" s="62" t="s">
        <v>276</v>
      </c>
    </row>
    <row r="28" spans="1:25" ht="15.5" x14ac:dyDescent="0.35">
      <c r="A28" s="75">
        <f>'Data Siswa'!A26</f>
        <v>25</v>
      </c>
      <c r="B28" s="82" t="str">
        <f>'Data Siswa'!B26</f>
        <v>UMMY FATIHATUS SAUMAH</v>
      </c>
      <c r="C28" s="75" t="str">
        <f>'Data Siswa'!C26</f>
        <v>0876</v>
      </c>
      <c r="D28" s="17">
        <v>5</v>
      </c>
      <c r="E28" s="17">
        <v>4</v>
      </c>
      <c r="F28" s="17">
        <v>5</v>
      </c>
      <c r="G28" s="17">
        <v>5</v>
      </c>
      <c r="H28" s="17">
        <v>4.5</v>
      </c>
      <c r="I28" s="17">
        <v>5.5</v>
      </c>
      <c r="J28" s="17">
        <v>5</v>
      </c>
      <c r="K28" s="17">
        <v>5</v>
      </c>
      <c r="L28" s="17">
        <v>6</v>
      </c>
      <c r="M28" s="17">
        <v>7.5</v>
      </c>
      <c r="N28" s="17">
        <v>7</v>
      </c>
      <c r="O28" s="17">
        <v>6.5</v>
      </c>
      <c r="P28" s="17">
        <v>6</v>
      </c>
      <c r="Q28" s="17">
        <v>7</v>
      </c>
      <c r="R28" s="17">
        <v>6.5</v>
      </c>
      <c r="S28" s="76">
        <f t="shared" si="0"/>
        <v>85.5</v>
      </c>
      <c r="T28" s="77">
        <f t="shared" si="1"/>
        <v>5.7</v>
      </c>
      <c r="U28" s="78"/>
      <c r="V28" s="76">
        <f>SUM('Nilai Tahriri'!Z26,'Nilai Syafahi'!S28)</f>
        <v>226</v>
      </c>
      <c r="W28" s="77">
        <f>AVERAGE(D28:R28,'Nilai Tahriri'!D26:Y26)</f>
        <v>6.1081081081081079</v>
      </c>
      <c r="X28" s="79">
        <f t="array" aca="1" ref="X28" ca="1">SUM(IF(V28&lt;OFFSET($V$4,0,0,COUNT(V:V),1),1/COUNTIF(OFFSET($V$4,0,0,COUNT(V:V),1),OFFSET($V$4,0,0,COUNT(V:V),1))))+1</f>
        <v>10</v>
      </c>
      <c r="Y28" s="62" t="s">
        <v>276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22</v>
      </c>
      <c r="Y29" s="62" t="s">
        <v>276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22</v>
      </c>
      <c r="Y30" s="62" t="s">
        <v>276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22</v>
      </c>
      <c r="Y31" s="62" t="s">
        <v>276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22</v>
      </c>
      <c r="Y32" s="62" t="s">
        <v>276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22</v>
      </c>
      <c r="Y33" s="62" t="s">
        <v>276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22</v>
      </c>
      <c r="Y34" s="62" t="s">
        <v>276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22</v>
      </c>
      <c r="Y35" s="62" t="s">
        <v>276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22</v>
      </c>
      <c r="Y36" s="62" t="s">
        <v>276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22</v>
      </c>
      <c r="Y37" s="62" t="s">
        <v>276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22</v>
      </c>
      <c r="Y38" s="62" t="s">
        <v>276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22</v>
      </c>
      <c r="Y39" s="62" t="s">
        <v>276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22</v>
      </c>
      <c r="Y40" s="62" t="s">
        <v>276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22</v>
      </c>
      <c r="Y41" s="62" t="s">
        <v>276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22</v>
      </c>
      <c r="Y42" s="62" t="s">
        <v>276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22</v>
      </c>
      <c r="Y43" s="62" t="s">
        <v>276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3" workbookViewId="0">
      <selection activeCell="F19" sqref="F19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152" t="s">
        <v>160</v>
      </c>
      <c r="B1" s="152"/>
      <c r="C1" s="152"/>
      <c r="D1" s="150" t="s">
        <v>75</v>
      </c>
      <c r="E1" s="150"/>
      <c r="F1" s="150"/>
      <c r="G1" s="150"/>
      <c r="H1" s="150"/>
      <c r="I1" s="150"/>
      <c r="J1" s="6"/>
    </row>
    <row r="2" spans="1:10" ht="14.5" customHeight="1" x14ac:dyDescent="0.35">
      <c r="A2" s="140" t="s">
        <v>62</v>
      </c>
      <c r="B2" s="138" t="s">
        <v>51</v>
      </c>
      <c r="C2" s="140" t="s">
        <v>50</v>
      </c>
      <c r="D2" s="151" t="s">
        <v>27</v>
      </c>
      <c r="E2" s="151"/>
      <c r="F2" s="151"/>
      <c r="G2" s="149" t="s">
        <v>69</v>
      </c>
      <c r="H2" s="149"/>
      <c r="I2" s="149"/>
      <c r="J2" s="62" t="s">
        <v>162</v>
      </c>
    </row>
    <row r="3" spans="1:10" ht="53.15" customHeight="1" x14ac:dyDescent="0.35">
      <c r="A3" s="140"/>
      <c r="B3" s="138"/>
      <c r="C3" s="140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ANINDHITA MAHARANI</v>
      </c>
      <c r="C4" s="11" t="str">
        <f>'Data Siswa'!C2</f>
        <v>0852</v>
      </c>
      <c r="D4" s="21">
        <v>8</v>
      </c>
      <c r="E4" s="21">
        <v>8</v>
      </c>
      <c r="F4" s="21">
        <v>8</v>
      </c>
      <c r="G4" s="21">
        <v>2</v>
      </c>
      <c r="H4" s="21"/>
      <c r="I4" s="21"/>
      <c r="J4" s="105"/>
    </row>
    <row r="5" spans="1:10" ht="15.5" x14ac:dyDescent="0.35">
      <c r="A5" s="11">
        <f>'Data Siswa'!A3</f>
        <v>2</v>
      </c>
      <c r="B5" s="85" t="str">
        <f>'Data Siswa'!B3</f>
        <v>AULIA FAJRIANI</v>
      </c>
      <c r="C5" s="11" t="str">
        <f>'Data Siswa'!C3</f>
        <v>0853</v>
      </c>
      <c r="D5" s="21">
        <v>8</v>
      </c>
      <c r="E5" s="21">
        <v>8</v>
      </c>
      <c r="F5" s="21">
        <v>7</v>
      </c>
      <c r="G5" s="21">
        <v>16</v>
      </c>
      <c r="H5" s="21"/>
      <c r="I5" s="21"/>
      <c r="J5" s="105"/>
    </row>
    <row r="6" spans="1:10" ht="15.5" x14ac:dyDescent="0.35">
      <c r="A6" s="11">
        <f>'Data Siswa'!A4</f>
        <v>3</v>
      </c>
      <c r="B6" s="84" t="str">
        <f>'Data Siswa'!B4</f>
        <v>FADILAH ASIFA AYUNINGTIAS</v>
      </c>
      <c r="C6" s="11" t="str">
        <f>'Data Siswa'!C4</f>
        <v>0854</v>
      </c>
      <c r="D6" s="21">
        <v>8</v>
      </c>
      <c r="E6" s="21">
        <v>8</v>
      </c>
      <c r="F6" s="21">
        <v>8</v>
      </c>
      <c r="G6" s="21"/>
      <c r="H6" s="21"/>
      <c r="I6" s="21"/>
      <c r="J6" s="105"/>
    </row>
    <row r="7" spans="1:10" ht="15.5" x14ac:dyDescent="0.35">
      <c r="A7" s="11">
        <f>'Data Siswa'!A5</f>
        <v>4</v>
      </c>
      <c r="B7" s="84" t="str">
        <f>'Data Siswa'!B5</f>
        <v>FARRAS AUFA ZAHIRA</v>
      </c>
      <c r="C7" s="11" t="str">
        <f>'Data Siswa'!C5</f>
        <v>0855</v>
      </c>
      <c r="D7" s="21">
        <v>8</v>
      </c>
      <c r="E7" s="21">
        <v>8</v>
      </c>
      <c r="F7" s="21">
        <v>8</v>
      </c>
      <c r="G7" s="21">
        <v>2</v>
      </c>
      <c r="H7" s="21"/>
      <c r="I7" s="21"/>
      <c r="J7" s="105"/>
    </row>
    <row r="8" spans="1:10" ht="15.5" x14ac:dyDescent="0.35">
      <c r="A8" s="11">
        <f>'Data Siswa'!A6</f>
        <v>5</v>
      </c>
      <c r="B8" s="84" t="str">
        <f>'Data Siswa'!B6</f>
        <v>HALIMAH RASYIDAH</v>
      </c>
      <c r="C8" s="11" t="str">
        <f>'Data Siswa'!C6</f>
        <v>0856</v>
      </c>
      <c r="D8" s="21">
        <v>8</v>
      </c>
      <c r="E8" s="21">
        <v>8</v>
      </c>
      <c r="F8" s="21">
        <v>7</v>
      </c>
      <c r="G8" s="21">
        <v>9</v>
      </c>
      <c r="H8" s="21"/>
      <c r="I8" s="21"/>
      <c r="J8" s="105"/>
    </row>
    <row r="9" spans="1:10" ht="15.5" x14ac:dyDescent="0.35">
      <c r="A9" s="11">
        <f>'Data Siswa'!A7</f>
        <v>6</v>
      </c>
      <c r="B9" s="84" t="str">
        <f>'Data Siswa'!B7</f>
        <v>IBNATY SALSABILA LIRABBIHA</v>
      </c>
      <c r="C9" s="11" t="str">
        <f>'Data Siswa'!C7</f>
        <v>0857</v>
      </c>
      <c r="D9" s="21">
        <v>8</v>
      </c>
      <c r="E9" s="21">
        <v>8</v>
      </c>
      <c r="F9" s="21">
        <v>7</v>
      </c>
      <c r="G9" s="21">
        <v>30</v>
      </c>
      <c r="H9" s="21"/>
      <c r="I9" s="21"/>
      <c r="J9" s="105"/>
    </row>
    <row r="10" spans="1:10" ht="15.5" x14ac:dyDescent="0.35">
      <c r="A10" s="11">
        <f>'Data Siswa'!A8</f>
        <v>7</v>
      </c>
      <c r="B10" s="84" t="str">
        <f>'Data Siswa'!B8</f>
        <v>ILFA MINNATIKA</v>
      </c>
      <c r="C10" s="11" t="str">
        <f>'Data Siswa'!C8</f>
        <v>0858</v>
      </c>
      <c r="D10" s="21">
        <v>8</v>
      </c>
      <c r="E10" s="21">
        <v>8</v>
      </c>
      <c r="F10" s="21">
        <v>8</v>
      </c>
      <c r="G10" s="21">
        <v>1</v>
      </c>
      <c r="H10" s="21"/>
      <c r="I10" s="21"/>
      <c r="J10" s="105"/>
    </row>
    <row r="11" spans="1:10" ht="15.5" x14ac:dyDescent="0.35">
      <c r="A11" s="11">
        <f>'Data Siswa'!A9</f>
        <v>8</v>
      </c>
      <c r="B11" s="84" t="str">
        <f>'Data Siswa'!B9</f>
        <v>MELAN ROSDIANI</v>
      </c>
      <c r="C11" s="11" t="str">
        <f>'Data Siswa'!C9</f>
        <v>0859</v>
      </c>
      <c r="D11" s="21">
        <v>8</v>
      </c>
      <c r="E11" s="21">
        <v>8</v>
      </c>
      <c r="F11" s="21">
        <v>8</v>
      </c>
      <c r="G11" s="21">
        <v>9</v>
      </c>
      <c r="H11" s="21"/>
      <c r="I11" s="21"/>
      <c r="J11" s="105"/>
    </row>
    <row r="12" spans="1:10" ht="15.5" x14ac:dyDescent="0.35">
      <c r="A12" s="11">
        <f>'Data Siswa'!A10</f>
        <v>9</v>
      </c>
      <c r="B12" s="84" t="str">
        <f>'Data Siswa'!B10</f>
        <v>MUTIA AZAHRA</v>
      </c>
      <c r="C12" s="11" t="str">
        <f>'Data Siswa'!C10</f>
        <v>0860</v>
      </c>
      <c r="D12" s="21">
        <v>8</v>
      </c>
      <c r="E12" s="21">
        <v>8</v>
      </c>
      <c r="F12" s="21">
        <v>8</v>
      </c>
      <c r="G12" s="21">
        <v>2</v>
      </c>
      <c r="H12" s="21"/>
      <c r="I12" s="21"/>
      <c r="J12" s="105"/>
    </row>
    <row r="13" spans="1:10" ht="15.5" x14ac:dyDescent="0.35">
      <c r="A13" s="11">
        <f>'Data Siswa'!A11</f>
        <v>10</v>
      </c>
      <c r="B13" s="84" t="str">
        <f>'Data Siswa'!B11</f>
        <v>MYIESHA NAFEEZA PUTRI PURNOMO</v>
      </c>
      <c r="C13" s="11" t="str">
        <f>'Data Siswa'!C11</f>
        <v>0861</v>
      </c>
      <c r="D13" s="21">
        <v>8</v>
      </c>
      <c r="E13" s="21">
        <v>8</v>
      </c>
      <c r="F13" s="21">
        <v>8</v>
      </c>
      <c r="G13" s="21">
        <v>7</v>
      </c>
      <c r="H13" s="21"/>
      <c r="I13" s="21"/>
      <c r="J13" s="105"/>
    </row>
    <row r="14" spans="1:10" ht="15.5" x14ac:dyDescent="0.35">
      <c r="A14" s="11">
        <f>'Data Siswa'!A12</f>
        <v>11</v>
      </c>
      <c r="B14" s="84" t="str">
        <f>'Data Siswa'!B12</f>
        <v>NAHDIATURIDHO</v>
      </c>
      <c r="C14" s="11" t="str">
        <f>'Data Siswa'!C12</f>
        <v>0862</v>
      </c>
      <c r="D14" s="21">
        <v>8</v>
      </c>
      <c r="E14" s="21">
        <v>8</v>
      </c>
      <c r="F14" s="21">
        <v>8</v>
      </c>
      <c r="G14" s="21"/>
      <c r="H14" s="21"/>
      <c r="I14" s="21"/>
      <c r="J14" s="105"/>
    </row>
    <row r="15" spans="1:10" ht="15.5" x14ac:dyDescent="0.35">
      <c r="A15" s="11">
        <f>'Data Siswa'!A13</f>
        <v>12</v>
      </c>
      <c r="B15" s="84" t="str">
        <f>'Data Siswa'!B13</f>
        <v>NAIL SALMA KHAIRIN</v>
      </c>
      <c r="C15" s="11" t="str">
        <f>'Data Siswa'!C13</f>
        <v>0863</v>
      </c>
      <c r="D15" s="21">
        <v>8</v>
      </c>
      <c r="E15" s="21">
        <v>8</v>
      </c>
      <c r="F15" s="21">
        <v>8</v>
      </c>
      <c r="G15" s="21">
        <v>2</v>
      </c>
      <c r="H15" s="21"/>
      <c r="I15" s="21"/>
      <c r="J15" s="105"/>
    </row>
    <row r="16" spans="1:10" ht="15.5" x14ac:dyDescent="0.35">
      <c r="A16" s="11">
        <f>'Data Siswa'!A14</f>
        <v>13</v>
      </c>
      <c r="B16" s="84" t="str">
        <f>'Data Siswa'!B14</f>
        <v>NASYA DIAH SASMIDA</v>
      </c>
      <c r="C16" s="11" t="str">
        <f>'Data Siswa'!C14</f>
        <v>0864</v>
      </c>
      <c r="D16" s="21">
        <v>8</v>
      </c>
      <c r="E16" s="21">
        <v>8</v>
      </c>
      <c r="F16" s="21">
        <v>8</v>
      </c>
      <c r="G16" s="21">
        <v>1</v>
      </c>
      <c r="H16" s="21"/>
      <c r="I16" s="21"/>
      <c r="J16" s="105"/>
    </row>
    <row r="17" spans="1:10" ht="15.5" x14ac:dyDescent="0.35">
      <c r="A17" s="11">
        <f>'Data Siswa'!A15</f>
        <v>14</v>
      </c>
      <c r="B17" s="84" t="str">
        <f>'Data Siswa'!B15</f>
        <v>NASYWA ALIIYAH PUTRI</v>
      </c>
      <c r="C17" s="11" t="str">
        <f>'Data Siswa'!C15</f>
        <v>0865</v>
      </c>
      <c r="D17" s="21">
        <v>8</v>
      </c>
      <c r="E17" s="21">
        <v>8</v>
      </c>
      <c r="F17" s="21">
        <v>7</v>
      </c>
      <c r="G17" s="21">
        <v>15</v>
      </c>
      <c r="H17" s="21">
        <v>1</v>
      </c>
      <c r="I17" s="21"/>
      <c r="J17" s="105"/>
    </row>
    <row r="18" spans="1:10" ht="15.5" x14ac:dyDescent="0.35">
      <c r="A18" s="11">
        <f>'Data Siswa'!A16</f>
        <v>15</v>
      </c>
      <c r="B18" s="84" t="str">
        <f>'Data Siswa'!B16</f>
        <v>NAYZILA HOLA SAFIRAH</v>
      </c>
      <c r="C18" s="11" t="str">
        <f>'Data Siswa'!C16</f>
        <v>0866</v>
      </c>
      <c r="D18" s="21">
        <v>8</v>
      </c>
      <c r="E18" s="21">
        <v>8</v>
      </c>
      <c r="F18" s="21">
        <v>8</v>
      </c>
      <c r="G18" s="21">
        <v>3</v>
      </c>
      <c r="H18" s="21"/>
      <c r="I18" s="21"/>
      <c r="J18" s="105"/>
    </row>
    <row r="19" spans="1:10" ht="15.5" x14ac:dyDescent="0.35">
      <c r="A19" s="11">
        <f>'Data Siswa'!A17</f>
        <v>16</v>
      </c>
      <c r="B19" s="84" t="str">
        <f>'Data Siswa'!B17</f>
        <v>NILAM EKY CAHYANI</v>
      </c>
      <c r="C19" s="11" t="str">
        <f>'Data Siswa'!C17</f>
        <v>0867</v>
      </c>
      <c r="D19" s="21">
        <v>8</v>
      </c>
      <c r="E19" s="21">
        <v>8</v>
      </c>
      <c r="F19" s="21">
        <v>7</v>
      </c>
      <c r="G19" s="21">
        <v>8</v>
      </c>
      <c r="H19" s="21"/>
      <c r="I19" s="21"/>
      <c r="J19" s="105"/>
    </row>
    <row r="20" spans="1:10" ht="15.5" x14ac:dyDescent="0.35">
      <c r="A20" s="11">
        <f>'Data Siswa'!A18</f>
        <v>17</v>
      </c>
      <c r="B20" s="84" t="str">
        <f>'Data Siswa'!B18</f>
        <v>RIKA NOVRIYATI</v>
      </c>
      <c r="C20" s="11" t="str">
        <f>'Data Siswa'!C18</f>
        <v>0868</v>
      </c>
      <c r="D20" s="21">
        <v>8</v>
      </c>
      <c r="E20" s="21">
        <v>8</v>
      </c>
      <c r="F20" s="21">
        <v>7</v>
      </c>
      <c r="G20" s="21">
        <v>20</v>
      </c>
      <c r="H20" s="21"/>
      <c r="I20" s="21"/>
      <c r="J20" s="105"/>
    </row>
    <row r="21" spans="1:10" ht="15.5" x14ac:dyDescent="0.35">
      <c r="A21" s="11">
        <f>'Data Siswa'!A19</f>
        <v>18</v>
      </c>
      <c r="B21" s="84" t="str">
        <f>'Data Siswa'!B19</f>
        <v>SABILA DITA ALMIRA ANASYA</v>
      </c>
      <c r="C21" s="11" t="str">
        <f>'Data Siswa'!C19</f>
        <v>0869</v>
      </c>
      <c r="D21" s="21">
        <v>8</v>
      </c>
      <c r="E21" s="21">
        <v>8</v>
      </c>
      <c r="F21" s="21">
        <v>8</v>
      </c>
      <c r="G21" s="21">
        <v>3</v>
      </c>
      <c r="H21" s="21">
        <v>1</v>
      </c>
      <c r="I21" s="21"/>
      <c r="J21" s="105"/>
    </row>
    <row r="22" spans="1:10" ht="15.5" x14ac:dyDescent="0.35">
      <c r="A22" s="11">
        <f>'Data Siswa'!A20</f>
        <v>19</v>
      </c>
      <c r="B22" s="84" t="str">
        <f>'Data Siswa'!B20</f>
        <v>SALWA JANUA PUTRI</v>
      </c>
      <c r="C22" s="11" t="str">
        <f>'Data Siswa'!C20</f>
        <v>0870</v>
      </c>
      <c r="D22" s="21">
        <v>8</v>
      </c>
      <c r="E22" s="21">
        <v>8</v>
      </c>
      <c r="F22" s="21">
        <v>7</v>
      </c>
      <c r="G22" s="21">
        <v>10</v>
      </c>
      <c r="H22" s="21">
        <v>2</v>
      </c>
      <c r="I22" s="21"/>
      <c r="J22" s="105"/>
    </row>
    <row r="23" spans="1:10" ht="15.5" x14ac:dyDescent="0.35">
      <c r="A23" s="11">
        <f>'Data Siswa'!A21</f>
        <v>20</v>
      </c>
      <c r="B23" s="84" t="str">
        <f>'Data Siswa'!B21</f>
        <v>SHAFA TRI NURAINI</v>
      </c>
      <c r="C23" s="11" t="str">
        <f>'Data Siswa'!C21</f>
        <v>0871</v>
      </c>
      <c r="D23" s="21">
        <v>8</v>
      </c>
      <c r="E23" s="21">
        <v>8</v>
      </c>
      <c r="F23" s="21">
        <v>8</v>
      </c>
      <c r="G23" s="21">
        <v>3</v>
      </c>
      <c r="H23" s="21"/>
      <c r="I23" s="21"/>
      <c r="J23" s="105"/>
    </row>
    <row r="24" spans="1:10" ht="15.5" x14ac:dyDescent="0.35">
      <c r="A24" s="11">
        <f>'Data Siswa'!A22</f>
        <v>21</v>
      </c>
      <c r="B24" s="84" t="str">
        <f>'Data Siswa'!B22</f>
        <v>SHINTA ARUM NANDANA PUTRI</v>
      </c>
      <c r="C24" s="11" t="str">
        <f>'Data Siswa'!C22</f>
        <v>0872</v>
      </c>
      <c r="D24" s="21">
        <v>8</v>
      </c>
      <c r="E24" s="21">
        <v>8</v>
      </c>
      <c r="F24" s="21">
        <v>8</v>
      </c>
      <c r="G24" s="21">
        <v>2</v>
      </c>
      <c r="H24" s="21"/>
      <c r="I24" s="21"/>
      <c r="J24" s="105"/>
    </row>
    <row r="25" spans="1:10" ht="15.5" x14ac:dyDescent="0.35">
      <c r="A25" s="11">
        <f>'Data Siswa'!A23</f>
        <v>22</v>
      </c>
      <c r="B25" s="84" t="str">
        <f>'Data Siswa'!B23</f>
        <v>SITI ELISA</v>
      </c>
      <c r="C25" s="11" t="str">
        <f>'Data Siswa'!C23</f>
        <v>0873</v>
      </c>
      <c r="D25" s="21">
        <v>8</v>
      </c>
      <c r="E25" s="21">
        <v>8</v>
      </c>
      <c r="F25" s="21">
        <v>7</v>
      </c>
      <c r="G25" s="21">
        <v>10</v>
      </c>
      <c r="H25" s="21"/>
      <c r="I25" s="21"/>
      <c r="J25" s="105"/>
    </row>
    <row r="26" spans="1:10" ht="15.5" x14ac:dyDescent="0.35">
      <c r="A26" s="11">
        <f>'Data Siswa'!A24</f>
        <v>23</v>
      </c>
      <c r="B26" s="84" t="str">
        <f>'Data Siswa'!B24</f>
        <v>SITI ROHMAH NUR'AZIZAH</v>
      </c>
      <c r="C26" s="11" t="str">
        <f>'Data Siswa'!C24</f>
        <v>0874</v>
      </c>
      <c r="D26" s="21">
        <v>8</v>
      </c>
      <c r="E26" s="21">
        <v>8</v>
      </c>
      <c r="F26" s="21">
        <v>8</v>
      </c>
      <c r="G26" s="21"/>
      <c r="H26" s="21">
        <v>2</v>
      </c>
      <c r="I26" s="21"/>
      <c r="J26" s="105"/>
    </row>
    <row r="27" spans="1:10" ht="15.5" x14ac:dyDescent="0.35">
      <c r="A27" s="11">
        <f>'Data Siswa'!A25</f>
        <v>24</v>
      </c>
      <c r="B27" s="84" t="str">
        <f>'Data Siswa'!B25</f>
        <v>SYAFA AULIA RIADHOTUL AISY</v>
      </c>
      <c r="C27" s="11" t="str">
        <f>'Data Siswa'!C25</f>
        <v>0875</v>
      </c>
      <c r="D27" s="21">
        <v>8</v>
      </c>
      <c r="E27" s="21">
        <v>8</v>
      </c>
      <c r="F27" s="21">
        <v>8</v>
      </c>
      <c r="G27" s="21">
        <v>2</v>
      </c>
      <c r="H27" s="21"/>
      <c r="I27" s="21"/>
      <c r="J27" s="105"/>
    </row>
    <row r="28" spans="1:10" ht="15.5" x14ac:dyDescent="0.35">
      <c r="A28" s="11">
        <f>'Data Siswa'!A26</f>
        <v>25</v>
      </c>
      <c r="B28" s="84" t="str">
        <f>'Data Siswa'!B26</f>
        <v>UMMY FATIHATUS SAUMAH</v>
      </c>
      <c r="C28" s="11" t="str">
        <f>'Data Siswa'!C26</f>
        <v>0876</v>
      </c>
      <c r="D28" s="21">
        <v>8</v>
      </c>
      <c r="E28" s="21">
        <v>8</v>
      </c>
      <c r="F28" s="21">
        <v>8</v>
      </c>
      <c r="G28" s="21">
        <v>3</v>
      </c>
      <c r="H28" s="21"/>
      <c r="I28" s="21"/>
      <c r="J28" s="105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5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5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5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5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5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5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5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5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5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5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5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5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5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5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5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X17" sqref="X17"/>
    </sheetView>
  </sheetViews>
  <sheetFormatPr defaultColWidth="0" defaultRowHeight="14.5" zeroHeight="1" x14ac:dyDescent="0.35"/>
  <cols>
    <col min="1" max="1" width="4.26953125" customWidth="1"/>
    <col min="2" max="2" width="10.90625" customWidth="1"/>
    <col min="3" max="3" width="1.3632812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1" customWidth="1"/>
    <col min="13" max="13" width="10.90625" customWidth="1"/>
    <col min="14" max="14" width="5.08984375" style="3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19" width="4.453125" customWidth="1"/>
    <col min="20" max="20" width="4.54296875" customWidth="1"/>
    <col min="21" max="21" width="10.36328125" customWidth="1"/>
    <col min="22" max="22" width="8.36328125" customWidth="1"/>
    <col min="23" max="23" width="17.089843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0" t="str">
        <f>VLOOKUP($U$7,'Nilai Tahriri'!$A$2:$Z$41,2,FALSE)</f>
        <v>UMMY FATIHATUS SAUMAH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9" customHeight="1" x14ac:dyDescent="0.35">
      <c r="B3" s="159" t="str">
        <f>Biodata!$B$10</f>
        <v>العام الدراسي : ١٤٤٤ - ١٤٤٥ ه \ ٢٠٢٣ - ٢٠٢٤ م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 t="str">
        <f>Biodata!$B$7</f>
        <v>الفصل الدراسي : الأول</v>
      </c>
      <c r="N3" s="159"/>
      <c r="O3" s="159"/>
      <c r="P3" s="159" t="str">
        <f>Biodata!$B$4</f>
        <v>الصف  : الثاني ج للبنات</v>
      </c>
      <c r="Q3" s="159"/>
      <c r="R3" s="159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8.25" customHeight="1" thickBot="1" x14ac:dyDescent="0.4">
      <c r="B4" s="34" t="s">
        <v>81</v>
      </c>
      <c r="C4" s="34"/>
      <c r="D4" s="34"/>
      <c r="E4" s="34"/>
      <c r="F4" s="34"/>
      <c r="G4" s="34"/>
      <c r="H4" s="34"/>
      <c r="I4" s="34"/>
      <c r="J4" s="34"/>
      <c r="K4" s="34"/>
      <c r="L4" s="5"/>
      <c r="M4" s="34"/>
      <c r="O4" s="34"/>
      <c r="P4" s="34"/>
      <c r="Q4" s="34"/>
      <c r="R4" s="3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17.149999999999999" customHeight="1" x14ac:dyDescent="0.35">
      <c r="B5" s="160" t="s">
        <v>253</v>
      </c>
      <c r="C5" s="161"/>
      <c r="D5" s="161"/>
      <c r="E5" s="161"/>
      <c r="F5" s="161"/>
      <c r="G5" s="161"/>
      <c r="H5" s="161"/>
      <c r="I5" s="161"/>
      <c r="J5" s="161"/>
      <c r="K5" s="161"/>
      <c r="L5" s="162" t="s">
        <v>0</v>
      </c>
      <c r="M5" s="160" t="s">
        <v>253</v>
      </c>
      <c r="N5" s="161"/>
      <c r="O5" s="161"/>
      <c r="P5" s="161"/>
      <c r="Q5" s="161"/>
      <c r="R5" s="174" t="s">
        <v>0</v>
      </c>
      <c r="S5" s="23"/>
      <c r="T5" s="23"/>
      <c r="U5" s="23"/>
      <c r="V5" s="23"/>
      <c r="W5" s="23"/>
      <c r="X5" s="22"/>
      <c r="Y5" s="22"/>
      <c r="Z5" s="22"/>
      <c r="AA5" s="22"/>
      <c r="AB5" s="22"/>
    </row>
    <row r="6" spans="2:28" ht="17.149999999999999" customHeight="1" x14ac:dyDescent="0.35">
      <c r="B6" s="176" t="s">
        <v>1</v>
      </c>
      <c r="C6" s="177"/>
      <c r="D6" s="177"/>
      <c r="E6" s="177"/>
      <c r="F6" s="177"/>
      <c r="G6" s="177" t="s">
        <v>2</v>
      </c>
      <c r="H6" s="177"/>
      <c r="I6" s="177"/>
      <c r="J6" s="177"/>
      <c r="K6" s="177"/>
      <c r="L6" s="163"/>
      <c r="M6" s="176" t="s">
        <v>1</v>
      </c>
      <c r="N6" s="177"/>
      <c r="O6" s="177" t="s">
        <v>3</v>
      </c>
      <c r="P6" s="177"/>
      <c r="Q6" s="177"/>
      <c r="R6" s="175"/>
      <c r="S6" s="25"/>
      <c r="T6" s="25"/>
      <c r="U6" s="26" t="s">
        <v>82</v>
      </c>
      <c r="V6" s="25"/>
      <c r="W6" s="22"/>
      <c r="X6" s="22"/>
      <c r="Y6" s="22"/>
      <c r="Z6" s="22"/>
      <c r="AA6" s="22"/>
      <c r="AB6" s="22"/>
    </row>
    <row r="7" spans="2:28" ht="17.149999999999999" customHeight="1" thickBot="1" x14ac:dyDescent="0.4">
      <c r="B7" s="73" t="s">
        <v>4</v>
      </c>
      <c r="C7" s="178" t="s">
        <v>5</v>
      </c>
      <c r="D7" s="178"/>
      <c r="E7" s="178"/>
      <c r="F7" s="178"/>
      <c r="G7" s="178"/>
      <c r="H7" s="178"/>
      <c r="I7" s="178"/>
      <c r="J7" s="178"/>
      <c r="K7" s="178"/>
      <c r="L7" s="164"/>
      <c r="M7" s="70" t="s">
        <v>4</v>
      </c>
      <c r="N7" s="35" t="s">
        <v>5</v>
      </c>
      <c r="O7" s="177"/>
      <c r="P7" s="177"/>
      <c r="Q7" s="177"/>
      <c r="R7" s="175"/>
      <c r="S7" s="25"/>
      <c r="T7" s="25"/>
      <c r="U7" s="27">
        <v>25</v>
      </c>
      <c r="V7" s="25"/>
      <c r="W7" s="22"/>
      <c r="X7" s="22"/>
      <c r="Y7" s="22"/>
      <c r="Z7" s="22"/>
      <c r="AA7" s="22"/>
      <c r="AB7" s="22"/>
    </row>
    <row r="8" spans="2:28" ht="15.65" customHeight="1" thickBot="1" x14ac:dyDescent="0.4">
      <c r="B8" s="249" t="s">
        <v>126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97" t="str">
        <f>VLOOKUP(N8,Sheet1!$A$1:$B$93,2)</f>
        <v xml:space="preserve"> ستّ</v>
      </c>
      <c r="N8" s="71">
        <f>VLOOKUP($U$7,'Nilai Tahriri'!$A$2:$Z$41,4,FALSE)</f>
        <v>6</v>
      </c>
      <c r="O8" s="102"/>
      <c r="P8" s="169" t="s">
        <v>84</v>
      </c>
      <c r="Q8" s="170"/>
      <c r="R8" s="65">
        <v>1</v>
      </c>
      <c r="S8" s="25"/>
      <c r="T8" s="25"/>
      <c r="U8" s="22"/>
      <c r="V8" s="25"/>
      <c r="W8" s="22"/>
      <c r="X8" s="22"/>
      <c r="Y8" s="22"/>
      <c r="Z8" s="22"/>
      <c r="AA8" s="22"/>
      <c r="AB8" s="22"/>
    </row>
    <row r="9" spans="2:28" ht="15.65" customHeight="1" x14ac:dyDescent="0.35">
      <c r="B9" s="87" t="str">
        <f>VLOOKUP(C9,Sheet1!$A$1:$B$93,2)</f>
        <v xml:space="preserve"> خمس</v>
      </c>
      <c r="C9" s="254">
        <f>VLOOKUP($U$7,'Nilai Syafahi'!$A$4:$Y$43,4,FALSE)</f>
        <v>5</v>
      </c>
      <c r="D9" s="255"/>
      <c r="E9" s="255"/>
      <c r="F9" s="255"/>
      <c r="G9" s="171" t="s">
        <v>128</v>
      </c>
      <c r="H9" s="172"/>
      <c r="I9" s="172"/>
      <c r="J9" s="172"/>
      <c r="K9" s="173"/>
      <c r="L9" s="90">
        <v>40</v>
      </c>
      <c r="M9" s="98" t="str">
        <f>VLOOKUP(N9,Sheet1!$A$1:$B$93,2)</f>
        <v xml:space="preserve"> ثمان</v>
      </c>
      <c r="N9" s="71">
        <f>VLOOKUP($U$7,'Nilai Tahriri'!$A$2:$Z$41,5,FALSE)</f>
        <v>8</v>
      </c>
      <c r="O9" s="100"/>
      <c r="P9" s="167" t="s">
        <v>85</v>
      </c>
      <c r="Q9" s="168"/>
      <c r="R9" s="65">
        <v>2</v>
      </c>
      <c r="S9" s="25"/>
      <c r="T9" s="25"/>
      <c r="U9" s="153" t="s">
        <v>136</v>
      </c>
      <c r="V9" s="155">
        <v>1</v>
      </c>
      <c r="W9" s="22"/>
      <c r="X9" s="22"/>
      <c r="Y9" s="22"/>
      <c r="Z9" s="22"/>
      <c r="AA9" s="22"/>
      <c r="AB9" s="22"/>
    </row>
    <row r="10" spans="2:28" ht="15.65" customHeight="1" x14ac:dyDescent="0.35">
      <c r="B10" s="36" t="str">
        <f>VLOOKUP(C10,Sheet1!$A$1:$B$93,2)</f>
        <v xml:space="preserve"> اربع</v>
      </c>
      <c r="C10" s="165">
        <f>VLOOKUP($U$7,'Nilai Syafahi'!$A$4:$Y$43,5,FALSE)</f>
        <v>4</v>
      </c>
      <c r="D10" s="166"/>
      <c r="E10" s="166"/>
      <c r="F10" s="166"/>
      <c r="G10" s="185"/>
      <c r="H10" s="186"/>
      <c r="I10" s="186"/>
      <c r="J10" s="186"/>
      <c r="K10" s="69" t="s">
        <v>6</v>
      </c>
      <c r="L10" s="91">
        <v>41</v>
      </c>
      <c r="M10" s="98" t="str">
        <f>VLOOKUP(N10,Sheet1!$A$1:$B$93,2)</f>
        <v xml:space="preserve"> ستّ</v>
      </c>
      <c r="N10" s="71">
        <f>VLOOKUP($U$7,'Nilai Tahriri'!$A$2:$Z$41,6,FALSE)</f>
        <v>6</v>
      </c>
      <c r="O10" s="100"/>
      <c r="P10" s="167" t="s">
        <v>86</v>
      </c>
      <c r="Q10" s="168"/>
      <c r="R10" s="65">
        <v>3</v>
      </c>
      <c r="S10" s="25"/>
      <c r="T10" s="25"/>
      <c r="U10" s="154"/>
      <c r="V10" s="156"/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خمس</v>
      </c>
      <c r="C11" s="165">
        <f>VLOOKUP($U$7,'Nilai Syafahi'!$A$4:$Y$43,6,FALSE)</f>
        <v>5</v>
      </c>
      <c r="D11" s="166"/>
      <c r="E11" s="166"/>
      <c r="F11" s="166"/>
      <c r="G11" s="185"/>
      <c r="H11" s="186"/>
      <c r="I11" s="186"/>
      <c r="J11" s="186"/>
      <c r="K11" s="69" t="s">
        <v>8</v>
      </c>
      <c r="L11" s="91">
        <v>42</v>
      </c>
      <c r="M11" s="98" t="str">
        <f>VLOOKUP(N11,Sheet1!$A$1:$B$93,2)</f>
        <v xml:space="preserve"> </v>
      </c>
      <c r="N11" s="71"/>
      <c r="O11" s="100"/>
      <c r="P11" s="167" t="s">
        <v>87</v>
      </c>
      <c r="Q11" s="168"/>
      <c r="R11" s="65">
        <v>4</v>
      </c>
      <c r="S11" s="25"/>
      <c r="T11" s="25"/>
      <c r="U11" s="153" t="s">
        <v>137</v>
      </c>
      <c r="V11" s="157">
        <v>25</v>
      </c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خمس</v>
      </c>
      <c r="C12" s="165">
        <f>VLOOKUP($U$7,'Nilai Syafahi'!$A$4:$Y$43,7,FALSE)</f>
        <v>5</v>
      </c>
      <c r="D12" s="166"/>
      <c r="E12" s="166"/>
      <c r="F12" s="166"/>
      <c r="G12" s="185"/>
      <c r="H12" s="186"/>
      <c r="I12" s="186"/>
      <c r="J12" s="186"/>
      <c r="K12" s="69" t="s">
        <v>10</v>
      </c>
      <c r="L12" s="91">
        <v>43</v>
      </c>
      <c r="M12" s="98" t="str">
        <f>VLOOKUP(N12,Sheet1!$A$1:$B$93,2)</f>
        <v xml:space="preserve"> خمس</v>
      </c>
      <c r="N12" s="71">
        <f>VLOOKUP($U$7,'Nilai Tahriri'!$A$2:$Z$41,7,FALSE)</f>
        <v>5</v>
      </c>
      <c r="O12" s="100"/>
      <c r="P12" s="167" t="s">
        <v>88</v>
      </c>
      <c r="Q12" s="168"/>
      <c r="R12" s="65">
        <v>5</v>
      </c>
      <c r="S12" s="25"/>
      <c r="T12" s="25"/>
      <c r="U12" s="154"/>
      <c r="V12" s="156"/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 و نصف</v>
      </c>
      <c r="C13" s="165">
        <f>VLOOKUP($U$7,'Nilai Syafahi'!$A$4:$Y$43,8,FALSE)</f>
        <v>4.5</v>
      </c>
      <c r="D13" s="166"/>
      <c r="E13" s="166"/>
      <c r="F13" s="166"/>
      <c r="G13" s="185"/>
      <c r="H13" s="186"/>
      <c r="I13" s="186"/>
      <c r="J13" s="186"/>
      <c r="K13" s="69" t="s">
        <v>11</v>
      </c>
      <c r="L13" s="91">
        <v>44</v>
      </c>
      <c r="M13" s="98" t="str">
        <f>VLOOKUP(N13,Sheet1!$A$1:$B$93,2)</f>
        <v xml:space="preserve"> </v>
      </c>
      <c r="N13" s="71"/>
      <c r="O13" s="100"/>
      <c r="P13" s="167" t="s">
        <v>89</v>
      </c>
      <c r="Q13" s="168"/>
      <c r="R13" s="65">
        <v>6</v>
      </c>
      <c r="S13" s="25"/>
      <c r="T13" s="25"/>
      <c r="U13" s="22"/>
      <c r="V13" s="25"/>
      <c r="W13" s="22"/>
      <c r="X13" s="22"/>
      <c r="Y13" s="22"/>
      <c r="Z13" s="22"/>
      <c r="AA13" s="22"/>
      <c r="AB13" s="22"/>
    </row>
    <row r="14" spans="2:28" ht="15.65" customHeight="1" thickBot="1" x14ac:dyDescent="0.4">
      <c r="B14" s="36" t="str">
        <f>VLOOKUP(C14,Sheet1!$A$1:$B$93,2)</f>
        <v xml:space="preserve"> خمس و نصف</v>
      </c>
      <c r="C14" s="165">
        <f>VLOOKUP($U$7,'Nilai Syafahi'!$A$4:$Y$43,9,FALSE)</f>
        <v>5.5</v>
      </c>
      <c r="D14" s="166"/>
      <c r="E14" s="166"/>
      <c r="F14" s="166"/>
      <c r="G14" s="185"/>
      <c r="H14" s="186"/>
      <c r="I14" s="186"/>
      <c r="J14" s="186"/>
      <c r="K14" s="69" t="s">
        <v>13</v>
      </c>
      <c r="L14" s="91">
        <v>45</v>
      </c>
      <c r="M14" s="98" t="str">
        <f>VLOOKUP(N14,Sheet1!$A$1:$B$93,2)</f>
        <v xml:space="preserve"> </v>
      </c>
      <c r="N14" s="71"/>
      <c r="O14" s="100"/>
      <c r="P14" s="167" t="s">
        <v>90</v>
      </c>
      <c r="Q14" s="168"/>
      <c r="R14" s="65">
        <v>7</v>
      </c>
      <c r="S14" s="28"/>
      <c r="T14" s="28"/>
      <c r="U14" s="22"/>
      <c r="V14" s="28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249" t="s">
        <v>127</v>
      </c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98" t="str">
        <f>VLOOKUP(N15,Sheet1!$A$1:$B$93,2)</f>
        <v xml:space="preserve"> خمس و نصف</v>
      </c>
      <c r="N15" s="71">
        <f>VLOOKUP($U$7,'Nilai Tahriri'!$A$2:$Z$41,8,FALSE)</f>
        <v>5.5</v>
      </c>
      <c r="O15" s="100"/>
      <c r="P15" s="167" t="s">
        <v>91</v>
      </c>
      <c r="Q15" s="168"/>
      <c r="R15" s="65">
        <v>8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x14ac:dyDescent="0.35">
      <c r="B16" s="36" t="str">
        <f>VLOOKUP(C16,Sheet1!$A$1:$B$93,2)</f>
        <v xml:space="preserve"> خمس</v>
      </c>
      <c r="C16" s="165">
        <f>VLOOKUP($U$7,'Nilai Syafahi'!$A$4:$Y$43,10,FALSE)</f>
        <v>5</v>
      </c>
      <c r="D16" s="166"/>
      <c r="E16" s="166"/>
      <c r="F16" s="166"/>
      <c r="G16" s="182" t="s">
        <v>58</v>
      </c>
      <c r="H16" s="183"/>
      <c r="I16" s="183"/>
      <c r="J16" s="183"/>
      <c r="K16" s="184"/>
      <c r="L16" s="91">
        <v>46</v>
      </c>
      <c r="M16" s="98" t="str">
        <f>VLOOKUP(N16,Sheet1!$A$1:$B$93,2)</f>
        <v xml:space="preserve"> </v>
      </c>
      <c r="N16" s="71"/>
      <c r="O16" s="100"/>
      <c r="P16" s="167" t="s">
        <v>92</v>
      </c>
      <c r="Q16" s="168"/>
      <c r="R16" s="65">
        <v>9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65"/>
      <c r="D17" s="166"/>
      <c r="E17" s="166"/>
      <c r="F17" s="166"/>
      <c r="G17" s="182" t="s">
        <v>164</v>
      </c>
      <c r="H17" s="183" t="s">
        <v>164</v>
      </c>
      <c r="I17" s="183" t="s">
        <v>164</v>
      </c>
      <c r="J17" s="183" t="s">
        <v>164</v>
      </c>
      <c r="K17" s="184" t="s">
        <v>164</v>
      </c>
      <c r="L17" s="91">
        <v>47</v>
      </c>
      <c r="M17" s="98" t="str">
        <f>VLOOKUP(N17,Sheet1!$A$1:$B$93,2)</f>
        <v xml:space="preserve"> </v>
      </c>
      <c r="N17" s="71"/>
      <c r="O17" s="100"/>
      <c r="P17" s="167" t="s">
        <v>93</v>
      </c>
      <c r="Q17" s="168"/>
      <c r="R17" s="65">
        <v>10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65"/>
      <c r="D18" s="166"/>
      <c r="E18" s="166"/>
      <c r="F18" s="166"/>
      <c r="G18" s="182" t="s">
        <v>72</v>
      </c>
      <c r="H18" s="183"/>
      <c r="I18" s="183"/>
      <c r="J18" s="183"/>
      <c r="K18" s="184"/>
      <c r="L18" s="91">
        <v>48</v>
      </c>
      <c r="M18" s="98" t="str">
        <f>VLOOKUP(N18,Sheet1!$A$1:$B$93,2)</f>
        <v xml:space="preserve"> ستّ</v>
      </c>
      <c r="N18" s="71">
        <f>VLOOKUP($U$7,'Nilai Tahriri'!$A$2:$Z$41,9,FALSE)</f>
        <v>6</v>
      </c>
      <c r="O18" s="100"/>
      <c r="P18" s="167" t="s">
        <v>94</v>
      </c>
      <c r="Q18" s="168"/>
      <c r="R18" s="65">
        <v>11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خمس</v>
      </c>
      <c r="C19" s="165">
        <f>VLOOKUP($U$7,'Nilai Syafahi'!$A$4:$Y$43,11,FALSE)</f>
        <v>5</v>
      </c>
      <c r="D19" s="166"/>
      <c r="E19" s="166"/>
      <c r="F19" s="166"/>
      <c r="G19" s="182" t="s">
        <v>252</v>
      </c>
      <c r="H19" s="183"/>
      <c r="I19" s="183"/>
      <c r="J19" s="183"/>
      <c r="K19" s="184"/>
      <c r="L19" s="91">
        <v>49</v>
      </c>
      <c r="M19" s="98" t="str">
        <f>VLOOKUP(N19,Sheet1!$A$1:$B$93,2)</f>
        <v xml:space="preserve"> خمس</v>
      </c>
      <c r="N19" s="71">
        <f>VLOOKUP($U$7,'Nilai Tahriri'!$A$2:$Z$41,10,FALSE)</f>
        <v>5</v>
      </c>
      <c r="O19" s="100"/>
      <c r="P19" s="167" t="s">
        <v>95</v>
      </c>
      <c r="Q19" s="168"/>
      <c r="R19" s="65">
        <v>12</v>
      </c>
      <c r="S19" s="28"/>
      <c r="T19" s="28"/>
      <c r="U19" s="22"/>
      <c r="V19" s="22"/>
      <c r="W19" s="22"/>
      <c r="X19" s="22"/>
      <c r="Y19" s="22"/>
      <c r="Z19" s="22"/>
      <c r="AA19" s="22"/>
      <c r="AB19" s="22"/>
    </row>
    <row r="20" spans="2:28" ht="15.65" customHeight="1" thickBot="1" x14ac:dyDescent="0.4">
      <c r="B20" s="63" t="str">
        <f>VLOOKUP(C20,Sheet1!$A$1:$B$93,2)</f>
        <v xml:space="preserve"> ستّ</v>
      </c>
      <c r="C20" s="165">
        <f>VLOOKUP($U$7,'Nilai Syafahi'!$A$4:$Y$43,12,FALSE)</f>
        <v>6</v>
      </c>
      <c r="D20" s="166"/>
      <c r="E20" s="166"/>
      <c r="F20" s="166"/>
      <c r="G20" s="182" t="s">
        <v>73</v>
      </c>
      <c r="H20" s="183"/>
      <c r="I20" s="183"/>
      <c r="J20" s="183"/>
      <c r="K20" s="184"/>
      <c r="L20" s="91">
        <v>50</v>
      </c>
      <c r="M20" s="98" t="str">
        <f>VLOOKUP(N20,Sheet1!$A$1:$B$93,2)</f>
        <v xml:space="preserve"> ستّ</v>
      </c>
      <c r="N20" s="71">
        <f>VLOOKUP($U$7,'Nilai Tahriri'!$A$2:$Z$41,11,FALSE)</f>
        <v>6</v>
      </c>
      <c r="O20" s="100"/>
      <c r="P20" s="167" t="s">
        <v>96</v>
      </c>
      <c r="Q20" s="168"/>
      <c r="R20" s="65">
        <v>13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180" t="s">
        <v>124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98" t="str">
        <f>VLOOKUP(N21,Sheet1!$A$1:$B$93,2)</f>
        <v xml:space="preserve"> خمس و نصف</v>
      </c>
      <c r="N21" s="71">
        <f>VLOOKUP($U$7,'Nilai Tahriri'!$A$2:$Z$41,12,FALSE)</f>
        <v>5.5</v>
      </c>
      <c r="O21" s="100"/>
      <c r="P21" s="167" t="s">
        <v>10</v>
      </c>
      <c r="Q21" s="168"/>
      <c r="R21" s="65">
        <v>14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x14ac:dyDescent="0.35">
      <c r="B22" s="36" t="str">
        <f>VLOOKUP(C22,Sheet1!$A$1:$B$93,2)</f>
        <v xml:space="preserve"> سبع و نصف</v>
      </c>
      <c r="C22" s="188">
        <f>VLOOKUP($U$7,'Nilai Syafahi'!$A$4:$Y$43,13,FALSE)</f>
        <v>7.5</v>
      </c>
      <c r="D22" s="188"/>
      <c r="E22" s="188"/>
      <c r="F22" s="188"/>
      <c r="G22" s="189" t="s">
        <v>166</v>
      </c>
      <c r="H22" s="190"/>
      <c r="I22" s="190"/>
      <c r="J22" s="190"/>
      <c r="K22" s="190"/>
      <c r="L22" s="92">
        <v>51</v>
      </c>
      <c r="M22" s="98" t="str">
        <f>VLOOKUP(N22,Sheet1!$A$1:$B$93,2)</f>
        <v xml:space="preserve"> خمس و نصف</v>
      </c>
      <c r="N22" s="71">
        <f>VLOOKUP($U$7,'Nilai Tahriri'!$A$2:$Z$41,13,FALSE)</f>
        <v>5.5</v>
      </c>
      <c r="O22" s="100"/>
      <c r="P22" s="167" t="s">
        <v>11</v>
      </c>
      <c r="Q22" s="168">
        <v>12</v>
      </c>
      <c r="R22" s="65">
        <v>15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سبع</v>
      </c>
      <c r="C23" s="188">
        <f>VLOOKUP($U$7,'Nilai Syafahi'!$A$4:$Y$43,14,FALSE)</f>
        <v>7</v>
      </c>
      <c r="D23" s="188"/>
      <c r="E23" s="188"/>
      <c r="F23" s="188"/>
      <c r="G23" s="187" t="s">
        <v>165</v>
      </c>
      <c r="H23" s="167"/>
      <c r="I23" s="167"/>
      <c r="J23" s="167"/>
      <c r="K23" s="167"/>
      <c r="L23" s="93">
        <v>52</v>
      </c>
      <c r="M23" s="98" t="str">
        <f>VLOOKUP(N23,Sheet1!$A$1:$B$93,2)</f>
        <v xml:space="preserve"> اربع و نصف</v>
      </c>
      <c r="N23" s="71">
        <f>VLOOKUP($U$7,'Nilai Tahriri'!$A$2:$Z$41,14,FALSE)</f>
        <v>4.5</v>
      </c>
      <c r="O23" s="100"/>
      <c r="P23" s="167" t="s">
        <v>97</v>
      </c>
      <c r="Q23" s="168"/>
      <c r="R23" s="65">
        <v>16</v>
      </c>
      <c r="S23" s="28"/>
      <c r="T23" s="28"/>
      <c r="U23" s="22"/>
      <c r="V23" s="28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ست و نصف</v>
      </c>
      <c r="C24" s="188">
        <f>VLOOKUP($U$7,'Nilai Syafahi'!$A$4:$Y$43,15,FALSE)</f>
        <v>6.5</v>
      </c>
      <c r="D24" s="188"/>
      <c r="E24" s="188"/>
      <c r="F24" s="188"/>
      <c r="G24" s="187" t="s">
        <v>14</v>
      </c>
      <c r="H24" s="167"/>
      <c r="I24" s="167"/>
      <c r="J24" s="167"/>
      <c r="K24" s="167"/>
      <c r="L24" s="94">
        <v>53</v>
      </c>
      <c r="M24" s="98" t="str">
        <f>VLOOKUP(N24,Sheet1!$A$1:$B$93,2)</f>
        <v xml:space="preserve"> خمس</v>
      </c>
      <c r="N24" s="71">
        <f>VLOOKUP($U$7,'Nilai Tahriri'!$A$2:$Z$41,15,FALSE)</f>
        <v>5</v>
      </c>
      <c r="O24" s="100"/>
      <c r="P24" s="167" t="s">
        <v>98</v>
      </c>
      <c r="Q24" s="168"/>
      <c r="R24" s="65">
        <v>17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ستّ</v>
      </c>
      <c r="C25" s="188">
        <f>VLOOKUP($U$7,'Nilai Syafahi'!$A$4:$Y$43,16,FALSE)</f>
        <v>6</v>
      </c>
      <c r="D25" s="188"/>
      <c r="E25" s="188"/>
      <c r="F25" s="188"/>
      <c r="G25" s="187" t="s">
        <v>88</v>
      </c>
      <c r="H25" s="167"/>
      <c r="I25" s="167"/>
      <c r="J25" s="167"/>
      <c r="K25" s="167"/>
      <c r="L25" s="93">
        <v>54</v>
      </c>
      <c r="M25" s="98" t="str">
        <f>VLOOKUP(N25,Sheet1!$A$1:$B$93,2)</f>
        <v xml:space="preserve"> </v>
      </c>
      <c r="N25" s="71"/>
      <c r="O25" s="100"/>
      <c r="P25" s="167" t="s">
        <v>99</v>
      </c>
      <c r="Q25" s="168"/>
      <c r="R25" s="65">
        <v>18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سبع</v>
      </c>
      <c r="C26" s="188">
        <f>VLOOKUP($U$7,'Nilai Syafahi'!$A$4:$Y$43,17,FALSE)</f>
        <v>7</v>
      </c>
      <c r="D26" s="188"/>
      <c r="E26" s="188"/>
      <c r="F26" s="188"/>
      <c r="G26" s="264" t="s">
        <v>167</v>
      </c>
      <c r="H26" s="265"/>
      <c r="I26" s="265"/>
      <c r="J26" s="265"/>
      <c r="K26" s="66" t="s">
        <v>251</v>
      </c>
      <c r="L26" s="94">
        <v>55</v>
      </c>
      <c r="M26" s="98" t="str">
        <f>VLOOKUP(N26,Sheet1!$A$1:$B$93,2)</f>
        <v xml:space="preserve"> </v>
      </c>
      <c r="N26" s="71"/>
      <c r="O26" s="100"/>
      <c r="P26" s="167" t="s">
        <v>100</v>
      </c>
      <c r="Q26" s="168"/>
      <c r="R26" s="65">
        <v>19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thickBot="1" x14ac:dyDescent="0.4">
      <c r="B27" s="63" t="str">
        <f>VLOOKUP(C27,Sheet1!$A$1:$B$93,2)</f>
        <v xml:space="preserve"> ست و نصف</v>
      </c>
      <c r="C27" s="228">
        <f>VLOOKUP($U$7,'Nilai Syafahi'!$A$4:$Y$43,18,FALSE)</f>
        <v>6.5</v>
      </c>
      <c r="D27" s="228"/>
      <c r="E27" s="228"/>
      <c r="F27" s="228"/>
      <c r="G27" s="187" t="s">
        <v>17</v>
      </c>
      <c r="H27" s="167"/>
      <c r="I27" s="167"/>
      <c r="J27" s="167"/>
      <c r="K27" s="167"/>
      <c r="L27" s="95">
        <v>56</v>
      </c>
      <c r="M27" s="98" t="str">
        <f>VLOOKUP(N27,Sheet1!$A$1:$B$93,2)</f>
        <v xml:space="preserve"> </v>
      </c>
      <c r="N27" s="71"/>
      <c r="O27" s="100"/>
      <c r="P27" s="167" t="s">
        <v>101</v>
      </c>
      <c r="Q27" s="168"/>
      <c r="R27" s="65">
        <v>20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249" t="s">
        <v>125</v>
      </c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98" t="str">
        <f>VLOOKUP(N28,Sheet1!$A$1:$B$93,2)</f>
        <v xml:space="preserve"> خمس</v>
      </c>
      <c r="N28" s="71">
        <f>VLOOKUP($U$7,'Nilai Tahriri'!$A$2:$Z$41,16,FALSE)</f>
        <v>5</v>
      </c>
      <c r="O28" s="100"/>
      <c r="P28" s="167" t="s">
        <v>102</v>
      </c>
      <c r="Q28" s="168"/>
      <c r="R28" s="65">
        <v>21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x14ac:dyDescent="0.35">
      <c r="B29" s="37"/>
      <c r="C29" s="188"/>
      <c r="D29" s="188"/>
      <c r="E29" s="188"/>
      <c r="F29" s="188"/>
      <c r="G29" s="171" t="s">
        <v>18</v>
      </c>
      <c r="H29" s="172"/>
      <c r="I29" s="172"/>
      <c r="J29" s="172"/>
      <c r="K29" s="173"/>
      <c r="L29" s="96">
        <v>57</v>
      </c>
      <c r="M29" s="98" t="str">
        <f>VLOOKUP(N29,Sheet1!$A$1:$B$93,2)</f>
        <v xml:space="preserve"> ستّ</v>
      </c>
      <c r="N29" s="71">
        <f>VLOOKUP($U$7,'Nilai Tahriri'!$A$2:$Z$41,17,FALSE)</f>
        <v>6</v>
      </c>
      <c r="O29" s="100"/>
      <c r="P29" s="167" t="s">
        <v>103</v>
      </c>
      <c r="Q29" s="168"/>
      <c r="R29" s="65">
        <v>22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 t="str">
        <f>VLOOKUP(C30,Sheet1!$A$1:$B$93,2)</f>
        <v xml:space="preserve"> </v>
      </c>
      <c r="C30" s="188"/>
      <c r="D30" s="188"/>
      <c r="E30" s="188"/>
      <c r="F30" s="188"/>
      <c r="G30" s="187" t="s">
        <v>19</v>
      </c>
      <c r="H30" s="167"/>
      <c r="I30" s="167"/>
      <c r="J30" s="167"/>
      <c r="K30" s="168"/>
      <c r="L30" s="93">
        <v>58</v>
      </c>
      <c r="M30" s="98" t="str">
        <f>VLOOKUP(N30,Sheet1!$A$1:$B$93,2)</f>
        <v xml:space="preserve"> </v>
      </c>
      <c r="N30" s="71"/>
      <c r="O30" s="100"/>
      <c r="P30" s="167" t="s">
        <v>104</v>
      </c>
      <c r="Q30" s="168"/>
      <c r="R30" s="65">
        <v>23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64" t="str">
        <f>VLOOKUP(C31,Sheet1!$A$1:$B$93,2)</f>
        <v xml:space="preserve"> </v>
      </c>
      <c r="C31" s="225"/>
      <c r="D31" s="225"/>
      <c r="E31" s="225"/>
      <c r="F31" s="225"/>
      <c r="G31" s="187" t="s">
        <v>21</v>
      </c>
      <c r="H31" s="167"/>
      <c r="I31" s="167"/>
      <c r="J31" s="167"/>
      <c r="K31" s="168"/>
      <c r="L31" s="96">
        <v>59</v>
      </c>
      <c r="M31" s="98" t="str">
        <f>VLOOKUP(N31,Sheet1!$A$1:$B$93,2)</f>
        <v xml:space="preserve"> </v>
      </c>
      <c r="N31" s="71"/>
      <c r="O31" s="100"/>
      <c r="P31" s="167" t="s">
        <v>24</v>
      </c>
      <c r="Q31" s="168"/>
      <c r="R31" s="65">
        <v>24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thickBot="1" x14ac:dyDescent="0.4">
      <c r="B32" s="64" t="str">
        <f>VLOOKUP(C32,Sheet1!$A$1:$B$93,2)</f>
        <v xml:space="preserve"> </v>
      </c>
      <c r="C32" s="225"/>
      <c r="D32" s="225"/>
      <c r="E32" s="225"/>
      <c r="F32" s="225"/>
      <c r="G32" s="261" t="s">
        <v>22</v>
      </c>
      <c r="H32" s="262"/>
      <c r="I32" s="262"/>
      <c r="J32" s="262"/>
      <c r="K32" s="263"/>
      <c r="L32" s="93">
        <v>60</v>
      </c>
      <c r="M32" s="98" t="str">
        <f>VLOOKUP(N32,Sheet1!$A$1:$B$93,2)</f>
        <v xml:space="preserve"> ثمان</v>
      </c>
      <c r="N32" s="71">
        <f>VLOOKUP($U$7,'Nilai Tahriri'!$A$2:$Z$41,18,FALSE)</f>
        <v>8</v>
      </c>
      <c r="O32" s="100"/>
      <c r="P32" s="167" t="s">
        <v>105</v>
      </c>
      <c r="Q32" s="168"/>
      <c r="R32" s="65">
        <v>25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232">
        <f>VLOOKUP($U$7,'Nilai Syafahi'!$A$4:$Y$43,19,FALSE)</f>
        <v>85.5</v>
      </c>
      <c r="C33" s="233"/>
      <c r="D33" s="233"/>
      <c r="E33" s="233"/>
      <c r="F33" s="233"/>
      <c r="G33" s="233"/>
      <c r="H33" s="233"/>
      <c r="I33" s="233"/>
      <c r="J33" s="233"/>
      <c r="K33" s="234" t="s">
        <v>23</v>
      </c>
      <c r="L33" s="235"/>
      <c r="M33" s="98" t="str">
        <f>VLOOKUP(N33,Sheet1!$A$1:$B$93,2)</f>
        <v xml:space="preserve"> ثمان</v>
      </c>
      <c r="N33" s="71">
        <f>VLOOKUP($U$7,'Nilai Tahriri'!$A$2:$Z$41,19,FALSE)</f>
        <v>8</v>
      </c>
      <c r="O33" s="100"/>
      <c r="P33" s="167" t="s">
        <v>106</v>
      </c>
      <c r="Q33" s="168"/>
      <c r="R33" s="65">
        <v>26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7.149999999999999" customHeight="1" thickBot="1" x14ac:dyDescent="0.4">
      <c r="B34" s="245"/>
      <c r="C34" s="246"/>
      <c r="D34" s="246"/>
      <c r="E34" s="246"/>
      <c r="F34" s="246"/>
      <c r="G34" s="246"/>
      <c r="H34" s="246"/>
      <c r="I34" s="246"/>
      <c r="J34" s="246"/>
      <c r="K34" s="247"/>
      <c r="L34" s="196"/>
      <c r="M34" s="98" t="str">
        <f>VLOOKUP(N34,Sheet1!$A$1:$B$93,2)</f>
        <v xml:space="preserve"> ثمان</v>
      </c>
      <c r="N34" s="71">
        <f>VLOOKUP($U$7,'Nilai Tahriri'!$A$2:$Z$41,20,FALSE)</f>
        <v>8</v>
      </c>
      <c r="O34" s="101" t="s">
        <v>123</v>
      </c>
      <c r="P34" s="168" t="s">
        <v>107</v>
      </c>
      <c r="Q34" s="179"/>
      <c r="R34" s="65">
        <v>27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5.65" customHeight="1" thickBot="1" x14ac:dyDescent="0.4">
      <c r="B35" s="229" t="s">
        <v>27</v>
      </c>
      <c r="C35" s="230"/>
      <c r="D35" s="230"/>
      <c r="E35" s="230"/>
      <c r="F35" s="230"/>
      <c r="G35" s="230"/>
      <c r="H35" s="230"/>
      <c r="I35" s="230"/>
      <c r="J35" s="230"/>
      <c r="K35" s="231"/>
      <c r="L35" s="197"/>
      <c r="M35" s="98" t="str">
        <f>VLOOKUP(N35,Sheet1!$A$1:$B$93,2)</f>
        <v xml:space="preserve"> سبع</v>
      </c>
      <c r="N35" s="71">
        <f>VLOOKUP($U$7,'Nilai Tahriri'!$A$2:$Z$41,21,FALSE)</f>
        <v>7</v>
      </c>
      <c r="O35" s="101" t="s">
        <v>121</v>
      </c>
      <c r="P35" s="168" t="s">
        <v>108</v>
      </c>
      <c r="Q35" s="179"/>
      <c r="R35" s="65">
        <v>28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x14ac:dyDescent="0.35">
      <c r="B36" s="200" t="s">
        <v>28</v>
      </c>
      <c r="C36" s="201"/>
      <c r="D36" s="201" t="s">
        <v>29</v>
      </c>
      <c r="E36" s="201"/>
      <c r="F36" s="201"/>
      <c r="G36" s="201"/>
      <c r="H36" s="201"/>
      <c r="I36" s="201"/>
      <c r="J36" s="201"/>
      <c r="K36" s="38" t="s">
        <v>30</v>
      </c>
      <c r="L36" s="197"/>
      <c r="M36" s="98" t="str">
        <f>VLOOKUP(N36,Sheet1!$A$1:$B$93,2)</f>
        <v xml:space="preserve"> سبع و نصف</v>
      </c>
      <c r="N36" s="71">
        <f>VLOOKUP($U$7,'Nilai Tahriri'!$A$2:$Z$41,22,FALSE)</f>
        <v>7.5</v>
      </c>
      <c r="O36" s="101" t="s">
        <v>122</v>
      </c>
      <c r="P36" s="168" t="s">
        <v>109</v>
      </c>
      <c r="Q36" s="179"/>
      <c r="R36" s="65">
        <v>29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thickBot="1" x14ac:dyDescent="0.4">
      <c r="B37" s="236">
        <f>VLOOKUP($U$7,Akhlak!$A$4:$J$43,6,FALSE)</f>
        <v>8</v>
      </c>
      <c r="C37" s="237"/>
      <c r="D37" s="237">
        <f>VLOOKUP($U$7,Akhlak!$A$4:$J$43,5,FALSE)</f>
        <v>8</v>
      </c>
      <c r="E37" s="237"/>
      <c r="F37" s="237"/>
      <c r="G37" s="237"/>
      <c r="H37" s="237"/>
      <c r="I37" s="237"/>
      <c r="J37" s="237"/>
      <c r="K37" s="39">
        <f>VLOOKUP($U$7,Akhlak!$A$4:$J$43,4,FALSE)</f>
        <v>8</v>
      </c>
      <c r="L37" s="197"/>
      <c r="M37" s="98" t="str">
        <f>VLOOKUP(N37,Sheet1!$A$1:$B$93,2)</f>
        <v xml:space="preserve"> </v>
      </c>
      <c r="N37" s="71"/>
      <c r="O37" s="101" t="s">
        <v>32</v>
      </c>
      <c r="P37" s="168" t="s">
        <v>110</v>
      </c>
      <c r="Q37" s="179"/>
      <c r="R37" s="65">
        <v>30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2" t="s">
        <v>31</v>
      </c>
      <c r="C38" s="203"/>
      <c r="D38" s="203"/>
      <c r="E38" s="203"/>
      <c r="F38" s="203"/>
      <c r="G38" s="203"/>
      <c r="H38" s="203"/>
      <c r="I38" s="203"/>
      <c r="J38" s="203"/>
      <c r="K38" s="204"/>
      <c r="L38" s="197"/>
      <c r="M38" s="98" t="str">
        <f>VLOOKUP(N38,Sheet1!$A$1:$B$93,2)</f>
        <v xml:space="preserve"> سبع و نصف</v>
      </c>
      <c r="N38" s="71">
        <f>VLOOKUP($U$7,'Nilai Tahriri'!$A$2:$Z$41,23,FALSE)</f>
        <v>7.5</v>
      </c>
      <c r="O38" s="101" t="s">
        <v>36</v>
      </c>
      <c r="P38" s="168" t="s">
        <v>111</v>
      </c>
      <c r="Q38" s="179"/>
      <c r="R38" s="65">
        <v>31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x14ac:dyDescent="0.35">
      <c r="B39" s="205" t="s">
        <v>33</v>
      </c>
      <c r="C39" s="206"/>
      <c r="D39" s="206" t="s">
        <v>34</v>
      </c>
      <c r="E39" s="206"/>
      <c r="F39" s="206"/>
      <c r="G39" s="206"/>
      <c r="H39" s="206"/>
      <c r="I39" s="206"/>
      <c r="J39" s="206"/>
      <c r="K39" s="38" t="s">
        <v>35</v>
      </c>
      <c r="L39" s="197"/>
      <c r="M39" s="98" t="str">
        <f>VLOOKUP(N39,Sheet1!$A$1:$B$93,2)</f>
        <v xml:space="preserve"> </v>
      </c>
      <c r="N39" s="71"/>
      <c r="O39" s="101" t="s">
        <v>39</v>
      </c>
      <c r="P39" s="168" t="s">
        <v>112</v>
      </c>
      <c r="Q39" s="179"/>
      <c r="R39" s="65">
        <v>32</v>
      </c>
      <c r="S39" s="22"/>
      <c r="T39" s="22"/>
      <c r="U39" s="103"/>
      <c r="V39" s="22"/>
      <c r="W39" s="22"/>
      <c r="X39" s="22"/>
      <c r="Y39" s="22"/>
      <c r="Z39" s="22"/>
      <c r="AA39" s="22"/>
      <c r="AB39" s="22"/>
    </row>
    <row r="40" spans="2:28" ht="15.65" customHeight="1" thickBot="1" x14ac:dyDescent="0.4">
      <c r="B40" s="226">
        <f>VLOOKUP($U$7,Akhlak!$A$4:$J$43,9,FALSE)</f>
        <v>0</v>
      </c>
      <c r="C40" s="227"/>
      <c r="D40" s="227">
        <f>VLOOKUP($U$7,Akhlak!$A$4:$J$43,8,FALSE)</f>
        <v>0</v>
      </c>
      <c r="E40" s="227"/>
      <c r="F40" s="227"/>
      <c r="G40" s="227"/>
      <c r="H40" s="227"/>
      <c r="I40" s="227"/>
      <c r="J40" s="227"/>
      <c r="K40" s="39">
        <f>VLOOKUP($U$7,Akhlak!$A$4:$J$43,7,FALSE)</f>
        <v>3</v>
      </c>
      <c r="L40" s="197"/>
      <c r="M40" s="98" t="str">
        <f>VLOOKUP(N40,Sheet1!$A$1:$B$93,2)</f>
        <v xml:space="preserve"> ثمان</v>
      </c>
      <c r="N40" s="71">
        <f>VLOOKUP($U$7,'Nilai Tahriri'!$A$2:$Z$41,24,FALSE)</f>
        <v>8</v>
      </c>
      <c r="O40" s="101" t="s">
        <v>40</v>
      </c>
      <c r="P40" s="168" t="s">
        <v>113</v>
      </c>
      <c r="Q40" s="179"/>
      <c r="R40" s="65">
        <v>33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23" t="s">
        <v>37</v>
      </c>
      <c r="C41" s="224"/>
      <c r="D41" s="207" t="s">
        <v>38</v>
      </c>
      <c r="E41" s="207"/>
      <c r="F41" s="207"/>
      <c r="G41" s="207"/>
      <c r="H41" s="207"/>
      <c r="I41" s="207"/>
      <c r="J41" s="207"/>
      <c r="K41" s="208"/>
      <c r="L41" s="198"/>
      <c r="M41" s="98" t="str">
        <f>VLOOKUP(N41,Sheet1!$A$1:$B$93,2)</f>
        <v xml:space="preserve"> </v>
      </c>
      <c r="N41" s="71"/>
      <c r="O41" s="101" t="s">
        <v>42</v>
      </c>
      <c r="P41" s="168" t="s">
        <v>114</v>
      </c>
      <c r="Q41" s="179"/>
      <c r="R41" s="65">
        <v>34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x14ac:dyDescent="0.35">
      <c r="B42" s="217">
        <f ca="1">VLOOKUP($U$7,'Nilai Syafahi'!$A$4:$Y$43,24,FALSE)</f>
        <v>10</v>
      </c>
      <c r="C42" s="218"/>
      <c r="D42" s="211">
        <f>VLOOKUP($U$7,'Nilai Syafahi'!$A$4:$Y$43,23,FALSE)</f>
        <v>6.1081081081081079</v>
      </c>
      <c r="E42" s="212"/>
      <c r="F42" s="212"/>
      <c r="G42" s="212"/>
      <c r="H42" s="212"/>
      <c r="I42" s="212"/>
      <c r="J42" s="213"/>
      <c r="K42" s="209">
        <f>VLOOKUP($U$7,'Nilai Syafahi'!$A$4:$Y$43,22,FALSE)</f>
        <v>226</v>
      </c>
      <c r="L42" s="197"/>
      <c r="M42" s="98" t="str">
        <f>VLOOKUP(N42,Sheet1!$A$1:$B$93,2)</f>
        <v xml:space="preserve"> </v>
      </c>
      <c r="N42" s="71"/>
      <c r="O42" s="101" t="s">
        <v>43</v>
      </c>
      <c r="P42" s="168" t="s">
        <v>115</v>
      </c>
      <c r="Q42" s="179"/>
      <c r="R42" s="65">
        <v>35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thickBot="1" x14ac:dyDescent="0.4">
      <c r="B43" s="219"/>
      <c r="C43" s="220"/>
      <c r="D43" s="214"/>
      <c r="E43" s="215"/>
      <c r="F43" s="215"/>
      <c r="G43" s="215"/>
      <c r="H43" s="215"/>
      <c r="I43" s="215"/>
      <c r="J43" s="216"/>
      <c r="K43" s="210"/>
      <c r="L43" s="197"/>
      <c r="M43" s="98" t="str">
        <f>VLOOKUP(N43,Sheet1!$A$1:$B$93,2)</f>
        <v xml:space="preserve"> سبع و نصف</v>
      </c>
      <c r="N43" s="71">
        <f>VLOOKUP($U$7,'Nilai Tahriri'!$A$2:$Z$41,25,FALSE)</f>
        <v>7.5</v>
      </c>
      <c r="O43" s="101" t="s">
        <v>119</v>
      </c>
      <c r="P43" s="168" t="s">
        <v>116</v>
      </c>
      <c r="Q43" s="179"/>
      <c r="R43" s="65">
        <v>36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3" t="s">
        <v>41</v>
      </c>
      <c r="C44" s="244"/>
      <c r="D44" s="244"/>
      <c r="E44" s="244"/>
      <c r="F44" s="244"/>
      <c r="G44" s="244"/>
      <c r="H44" s="244"/>
      <c r="I44" s="244"/>
      <c r="J44" s="244"/>
      <c r="K44" s="244"/>
      <c r="L44" s="197"/>
      <c r="M44" s="98" t="str">
        <f>VLOOKUP(N44,Sheet1!$A$1:$B$93,2)</f>
        <v xml:space="preserve"> </v>
      </c>
      <c r="N44" s="71"/>
      <c r="O44" s="101" t="s">
        <v>76</v>
      </c>
      <c r="P44" s="168" t="s">
        <v>117</v>
      </c>
      <c r="Q44" s="179"/>
      <c r="R44" s="65">
        <v>37</v>
      </c>
      <c r="S44" s="22"/>
      <c r="T44" s="22"/>
      <c r="U44" s="22"/>
      <c r="V44" s="221"/>
      <c r="W44" s="221"/>
      <c r="X44" s="221"/>
      <c r="Y44" s="22"/>
      <c r="Z44" s="22"/>
      <c r="AA44" s="22"/>
      <c r="AB44" s="22"/>
    </row>
    <row r="45" spans="2:28" ht="15.65" customHeight="1" x14ac:dyDescent="0.35">
      <c r="B45" s="238">
        <f>VLOOKUP($U$7,Akhlak!$A$4:$J$43,10,FALSE)</f>
        <v>0</v>
      </c>
      <c r="C45" s="239"/>
      <c r="D45" s="239"/>
      <c r="E45" s="239"/>
      <c r="F45" s="239"/>
      <c r="G45" s="239"/>
      <c r="H45" s="239"/>
      <c r="I45" s="239"/>
      <c r="J45" s="239"/>
      <c r="K45" s="240"/>
      <c r="L45" s="197"/>
      <c r="M45" s="98" t="str">
        <f>VLOOKUP(N45,Sheet1!$A$1:$B$93,2)</f>
        <v xml:space="preserve"> </v>
      </c>
      <c r="N45" s="71"/>
      <c r="O45" s="101" t="s">
        <v>44</v>
      </c>
      <c r="P45" s="168" t="s">
        <v>118</v>
      </c>
      <c r="Q45" s="179"/>
      <c r="R45" s="65">
        <v>38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2:28" ht="15.65" customHeight="1" thickBot="1" x14ac:dyDescent="0.4">
      <c r="B46" s="241"/>
      <c r="C46" s="178"/>
      <c r="D46" s="178"/>
      <c r="E46" s="178"/>
      <c r="F46" s="178"/>
      <c r="G46" s="178"/>
      <c r="H46" s="178"/>
      <c r="I46" s="178"/>
      <c r="J46" s="178"/>
      <c r="K46" s="242"/>
      <c r="L46" s="197"/>
      <c r="M46" s="99" t="str">
        <f>VLOOKUP(N46,Sheet1!$A$1:$B$93,2)</f>
        <v xml:space="preserve"> </v>
      </c>
      <c r="N46" s="72"/>
      <c r="O46" s="101" t="s">
        <v>120</v>
      </c>
      <c r="P46" s="168" t="s">
        <v>49</v>
      </c>
      <c r="Q46" s="179"/>
      <c r="R46" s="89">
        <v>39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8.399999999999999" customHeight="1" thickBot="1" x14ac:dyDescent="0.4">
      <c r="B47" s="256" t="s">
        <v>276</v>
      </c>
      <c r="C47" s="257"/>
      <c r="D47" s="257"/>
      <c r="E47" s="257"/>
      <c r="F47" s="257"/>
      <c r="G47" s="257"/>
      <c r="H47" s="257"/>
      <c r="I47" s="257"/>
      <c r="J47" s="257"/>
      <c r="K47" s="86" t="s">
        <v>168</v>
      </c>
      <c r="L47" s="199"/>
      <c r="M47" s="258">
        <f>VLOOKUP($U$7,'Nilai Tahriri'!$A$2:$Z$41,26,FALSE)</f>
        <v>140.5</v>
      </c>
      <c r="N47" s="259" t="e">
        <f>VLOOKUP($U$7,'Nilai Tahriri'!$A$2:$Z$41,41,FALSE)</f>
        <v>#REF!</v>
      </c>
      <c r="O47" s="259" t="e">
        <f>VLOOKUP($U$7,'Nilai Tahriri'!$A$2:$Z$41,41,FALSE)</f>
        <v>#REF!</v>
      </c>
      <c r="P47" s="192" t="s">
        <v>23</v>
      </c>
      <c r="Q47" s="192"/>
      <c r="R47" s="193"/>
      <c r="S47" s="22"/>
      <c r="T47" s="22"/>
      <c r="U47" s="22"/>
      <c r="V47" s="22"/>
      <c r="W47" s="22"/>
      <c r="X47" s="22"/>
      <c r="Y47" s="22"/>
      <c r="Z47" s="222"/>
      <c r="AA47" s="222"/>
      <c r="AB47" s="222"/>
    </row>
    <row r="48" spans="2:28" ht="8.25" customHeight="1" x14ac:dyDescent="0.3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1"/>
      <c r="M48" s="42"/>
      <c r="N48" s="43"/>
      <c r="O48" s="44"/>
      <c r="P48" s="45"/>
      <c r="Q48" s="45"/>
      <c r="R48" s="45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2:28" ht="18.25" customHeight="1" x14ac:dyDescent="0.35">
      <c r="B49" s="46"/>
      <c r="C49" s="194"/>
      <c r="D49" s="194"/>
      <c r="E49" s="194"/>
      <c r="F49" s="194"/>
      <c r="G49" s="194"/>
      <c r="H49" s="194"/>
      <c r="I49" s="194"/>
      <c r="J49" s="194"/>
      <c r="K49" s="194"/>
      <c r="L49" s="47"/>
      <c r="M49" s="191" t="str">
        <f>Biodata!C13</f>
        <v>٠٩ من جمادى الآخر سنة ١٤٤٥ ه</v>
      </c>
      <c r="N49" s="191"/>
      <c r="O49" s="191"/>
      <c r="P49" s="191"/>
      <c r="Q49" s="195" t="s">
        <v>45</v>
      </c>
      <c r="R49" s="19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194"/>
      <c r="D50" s="194"/>
      <c r="E50" s="194"/>
      <c r="F50" s="194"/>
      <c r="G50" s="194"/>
      <c r="H50" s="194"/>
      <c r="I50" s="194"/>
      <c r="J50" s="194"/>
      <c r="K50" s="194"/>
      <c r="L50" s="47"/>
      <c r="M50" s="191" t="str">
        <f>Biodata!C14</f>
        <v>٢٢ من ديسمبر سنة ٢٠٢٣ م</v>
      </c>
      <c r="N50" s="191"/>
      <c r="O50" s="191"/>
      <c r="P50" s="191"/>
      <c r="Q50" s="195"/>
      <c r="R50" s="195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48"/>
      <c r="D51" s="48"/>
      <c r="E51" s="48"/>
      <c r="F51" s="48"/>
      <c r="G51" s="48"/>
      <c r="H51" s="48"/>
      <c r="I51" s="48"/>
      <c r="J51" s="48"/>
      <c r="K51" s="48"/>
      <c r="L51" s="49"/>
      <c r="M51" s="48"/>
      <c r="N51" s="50"/>
      <c r="O51" s="48"/>
      <c r="P51" s="48"/>
      <c r="Q51" s="48" t="s">
        <v>46</v>
      </c>
      <c r="R51" s="48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252" t="s">
        <v>47</v>
      </c>
      <c r="C52" s="252"/>
      <c r="D52" s="252"/>
      <c r="E52" s="252"/>
      <c r="F52" s="252"/>
      <c r="G52" s="252"/>
      <c r="H52" s="252"/>
      <c r="I52" s="252"/>
      <c r="J52" s="252"/>
      <c r="K52" s="252"/>
      <c r="L52" s="47"/>
      <c r="M52" s="46"/>
      <c r="N52" s="51"/>
      <c r="O52" s="251" t="s">
        <v>48</v>
      </c>
      <c r="P52" s="251"/>
      <c r="Q52" s="251"/>
      <c r="R52" s="46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52"/>
      <c r="C53" s="52"/>
      <c r="D53" s="52"/>
      <c r="E53" s="52"/>
      <c r="F53" s="52"/>
      <c r="G53" s="52"/>
      <c r="H53" s="52"/>
      <c r="I53" s="52"/>
      <c r="J53" s="52"/>
      <c r="K53" s="158" t="s">
        <v>145</v>
      </c>
      <c r="L53" s="158"/>
      <c r="M53" s="158"/>
      <c r="N53" s="158"/>
      <c r="O53" s="158"/>
      <c r="P53" s="47"/>
      <c r="Q53" s="47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52"/>
      <c r="O54" s="47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47"/>
      <c r="M55" s="46"/>
      <c r="N55" s="51"/>
      <c r="O55" s="253" t="str">
        <f>Biodata!$C$19</f>
        <v>الأستاذة حسن الخاتمة</v>
      </c>
      <c r="P55" s="253"/>
      <c r="Q55" s="253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47"/>
      <c r="M56" s="46"/>
      <c r="N56" s="51"/>
      <c r="O56" s="53"/>
      <c r="P56" s="53"/>
      <c r="Q56" s="5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46"/>
      <c r="C57" s="54"/>
      <c r="D57" s="54"/>
      <c r="E57" s="54"/>
      <c r="F57" s="54"/>
      <c r="G57" s="54"/>
      <c r="H57" s="54"/>
      <c r="I57" s="54"/>
      <c r="J57" s="54"/>
      <c r="K57" s="248" t="str">
        <f>Biodata!$C$16</f>
        <v>الأستاذ أحمد مهيمن الماجستير</v>
      </c>
      <c r="L57" s="248"/>
      <c r="M57" s="248"/>
      <c r="N57" s="248"/>
      <c r="O57" s="248"/>
      <c r="P57" s="54"/>
      <c r="Q57" s="54"/>
      <c r="R57" s="54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hidden="1" customHeight="1" x14ac:dyDescent="0.35">
      <c r="B58" s="55"/>
      <c r="C58" s="55"/>
      <c r="D58" s="55"/>
      <c r="E58" s="55"/>
      <c r="F58" s="55"/>
      <c r="G58" s="55"/>
      <c r="H58" s="55"/>
      <c r="I58" s="55"/>
      <c r="J58" s="55"/>
      <c r="L58" s="55"/>
      <c r="M58" s="55"/>
      <c r="N58" s="55"/>
      <c r="O58" s="55"/>
      <c r="P58" s="55"/>
      <c r="Q58" s="55"/>
      <c r="R58" s="55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5.5" hidden="1" x14ac:dyDescent="0.3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1"/>
      <c r="M59" s="30"/>
      <c r="N59" s="32"/>
      <c r="O59" s="30"/>
      <c r="P59" s="30"/>
      <c r="Q59" s="30"/>
      <c r="R59" s="30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idden="1" x14ac:dyDescent="0.3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9"/>
      <c r="M60" s="22"/>
      <c r="N60" s="24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2" zoomScale="85" zoomScaleNormal="100" zoomScalePageLayoutView="85" workbookViewId="0">
      <selection activeCell="I10" sqref="I10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6" t="s">
        <v>157</v>
      </c>
      <c r="B1" s="266"/>
      <c r="C1" s="266"/>
      <c r="D1" s="266"/>
      <c r="E1" s="266"/>
      <c r="F1" s="266"/>
      <c r="G1" s="266"/>
    </row>
    <row r="2" spans="1:7" ht="6" customHeight="1" x14ac:dyDescent="0.35">
      <c r="A2" s="108"/>
      <c r="B2" s="110"/>
      <c r="C2" s="108"/>
      <c r="D2" s="108"/>
      <c r="E2" s="108"/>
      <c r="F2" s="108"/>
      <c r="G2" s="108"/>
    </row>
    <row r="3" spans="1:7" ht="17.5" x14ac:dyDescent="0.35">
      <c r="A3" s="267" t="str">
        <f>Biodata!C4</f>
        <v>الثاني ج للبنات</v>
      </c>
      <c r="B3" s="267"/>
      <c r="C3" s="267"/>
      <c r="D3" s="267"/>
      <c r="E3" s="267"/>
      <c r="F3" s="267"/>
      <c r="G3" s="267"/>
    </row>
    <row r="5" spans="1:7" ht="22" customHeight="1" x14ac:dyDescent="0.3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35">
      <c r="A6" s="8">
        <v>1</v>
      </c>
      <c r="B6" s="115" t="str">
        <f>'Data Siswa'!B16</f>
        <v>NAYZILA HOLA SAFIRAH</v>
      </c>
      <c r="C6" s="8" t="str">
        <f>'Data Siswa'!C16</f>
        <v>0866</v>
      </c>
      <c r="D6" s="10">
        <f>'Nilai Syafahi'!V18</f>
        <v>250</v>
      </c>
      <c r="E6" s="9">
        <f>'Nilai Syafahi'!W18</f>
        <v>6.756756756756757</v>
      </c>
      <c r="F6" s="7">
        <f ca="1">'Nilai Syafahi'!X18</f>
        <v>1</v>
      </c>
      <c r="G6" s="7" t="str">
        <f>'Nilai Syafahi'!Y18</f>
        <v>-</v>
      </c>
    </row>
    <row r="7" spans="1:7" ht="18" customHeight="1" x14ac:dyDescent="0.35">
      <c r="A7" s="8">
        <v>2</v>
      </c>
      <c r="B7" s="115" t="str">
        <f>'Data Siswa'!B2</f>
        <v>ANINDHITA MAHARANI</v>
      </c>
      <c r="C7" s="8" t="str">
        <f>'Data Siswa'!C2</f>
        <v>0852</v>
      </c>
      <c r="D7" s="10">
        <f>'Nilai Syafahi'!V4</f>
        <v>247.5</v>
      </c>
      <c r="E7" s="9">
        <f>'Nilai Syafahi'!W4</f>
        <v>6.6891891891891895</v>
      </c>
      <c r="F7" s="7">
        <f ca="1">'Nilai Syafahi'!X4</f>
        <v>2</v>
      </c>
      <c r="G7" s="7" t="str">
        <f>'Nilai Syafahi'!Y4</f>
        <v>-</v>
      </c>
    </row>
    <row r="8" spans="1:7" ht="18" customHeight="1" x14ac:dyDescent="0.35">
      <c r="A8" s="8">
        <v>3</v>
      </c>
      <c r="B8" s="115" t="str">
        <f>'Data Siswa'!B24</f>
        <v>SITI ROHMAH NUR'AZIZAH</v>
      </c>
      <c r="C8" s="8" t="str">
        <f>'Data Siswa'!C24</f>
        <v>0874</v>
      </c>
      <c r="D8" s="10">
        <f>'Nilai Syafahi'!V26</f>
        <v>245</v>
      </c>
      <c r="E8" s="9">
        <f>'Nilai Syafahi'!W26</f>
        <v>6.6216216216216219</v>
      </c>
      <c r="F8" s="7">
        <f ca="1">'Nilai Syafahi'!X26</f>
        <v>3</v>
      </c>
      <c r="G8" s="7" t="str">
        <f>'Nilai Syafahi'!Y26</f>
        <v>-</v>
      </c>
    </row>
    <row r="9" spans="1:7" ht="18" customHeight="1" x14ac:dyDescent="0.35">
      <c r="A9" s="8">
        <v>4</v>
      </c>
      <c r="B9" s="115" t="str">
        <f>'Data Siswa'!B5</f>
        <v>FARRAS AUFA ZAHIRA</v>
      </c>
      <c r="C9" s="8" t="str">
        <f>'Data Siswa'!C5</f>
        <v>0855</v>
      </c>
      <c r="D9" s="10">
        <f>'Nilai Syafahi'!V7</f>
        <v>244</v>
      </c>
      <c r="E9" s="9">
        <f>'Nilai Syafahi'!W7</f>
        <v>6.5945945945945947</v>
      </c>
      <c r="F9" s="7">
        <f ca="1">'Nilai Syafahi'!X7</f>
        <v>4</v>
      </c>
      <c r="G9" s="7" t="str">
        <f>'Nilai Syafahi'!Y7</f>
        <v>-</v>
      </c>
    </row>
    <row r="10" spans="1:7" ht="18" customHeight="1" x14ac:dyDescent="0.35">
      <c r="A10" s="8">
        <v>5</v>
      </c>
      <c r="B10" s="115" t="str">
        <f>'Data Siswa'!B14</f>
        <v>NASYA DIAH SASMIDA</v>
      </c>
      <c r="C10" s="8" t="str">
        <f>'Data Siswa'!C14</f>
        <v>0864</v>
      </c>
      <c r="D10" s="10">
        <f>'Nilai Syafahi'!V16</f>
        <v>234.5</v>
      </c>
      <c r="E10" s="9">
        <f>'Nilai Syafahi'!W16</f>
        <v>6.3378378378378377</v>
      </c>
      <c r="F10" s="7">
        <f ca="1">'Nilai Syafahi'!X16</f>
        <v>5</v>
      </c>
      <c r="G10" s="7" t="str">
        <f>'Nilai Syafahi'!Y16</f>
        <v>-</v>
      </c>
    </row>
    <row r="11" spans="1:7" ht="18" customHeight="1" x14ac:dyDescent="0.35">
      <c r="A11" s="8">
        <v>6</v>
      </c>
      <c r="B11" s="115" t="str">
        <f>'Data Siswa'!B9</f>
        <v>MELAN ROSDIANI</v>
      </c>
      <c r="C11" s="8" t="str">
        <f>'Data Siswa'!C9</f>
        <v>0859</v>
      </c>
      <c r="D11" s="10">
        <f>'Nilai Syafahi'!V11</f>
        <v>231</v>
      </c>
      <c r="E11" s="9">
        <f>'Nilai Syafahi'!W11</f>
        <v>6.243243243243243</v>
      </c>
      <c r="F11" s="7">
        <f ca="1">'Nilai Syafahi'!X11</f>
        <v>6</v>
      </c>
      <c r="G11" s="7" t="str">
        <f>'Nilai Syafahi'!Y11</f>
        <v>-</v>
      </c>
    </row>
    <row r="12" spans="1:7" ht="18" customHeight="1" x14ac:dyDescent="0.35">
      <c r="A12" s="8">
        <v>7</v>
      </c>
      <c r="B12" s="115" t="str">
        <f>'Data Siswa'!B10</f>
        <v>MUTIA AZAHRA</v>
      </c>
      <c r="C12" s="8" t="str">
        <f>'Data Siswa'!C10</f>
        <v>0860</v>
      </c>
      <c r="D12" s="10">
        <f>'Nilai Syafahi'!V12</f>
        <v>231</v>
      </c>
      <c r="E12" s="9">
        <f>'Nilai Syafahi'!W12</f>
        <v>6.243243243243243</v>
      </c>
      <c r="F12" s="7">
        <f ca="1">'Nilai Syafahi'!X12</f>
        <v>6</v>
      </c>
      <c r="G12" s="7" t="str">
        <f>'Nilai Syafahi'!Y12</f>
        <v>-</v>
      </c>
    </row>
    <row r="13" spans="1:7" ht="18" customHeight="1" x14ac:dyDescent="0.35">
      <c r="A13" s="8">
        <v>8</v>
      </c>
      <c r="B13" s="115" t="str">
        <f>'Data Siswa'!B18</f>
        <v>RIKA NOVRIYATI</v>
      </c>
      <c r="C13" s="8" t="str">
        <f>'Data Siswa'!C18</f>
        <v>0868</v>
      </c>
      <c r="D13" s="10">
        <f>'Nilai Syafahi'!V20</f>
        <v>229.5</v>
      </c>
      <c r="E13" s="9">
        <f>'Nilai Syafahi'!W20</f>
        <v>6.2027027027027026</v>
      </c>
      <c r="F13" s="7">
        <f ca="1">'Nilai Syafahi'!X20</f>
        <v>7</v>
      </c>
      <c r="G13" s="7" t="str">
        <f>'Nilai Syafahi'!Y20</f>
        <v>-</v>
      </c>
    </row>
    <row r="14" spans="1:7" ht="18" customHeight="1" x14ac:dyDescent="0.35">
      <c r="A14" s="8">
        <v>9</v>
      </c>
      <c r="B14" s="115" t="str">
        <f>'Data Siswa'!B11</f>
        <v>MYIESHA NAFEEZA PUTRI PURNOMO</v>
      </c>
      <c r="C14" s="8" t="str">
        <f>'Data Siswa'!C11</f>
        <v>0861</v>
      </c>
      <c r="D14" s="10">
        <f>'Nilai Syafahi'!V13</f>
        <v>227.5</v>
      </c>
      <c r="E14" s="9">
        <f>'Nilai Syafahi'!W13</f>
        <v>6.1486486486486482</v>
      </c>
      <c r="F14" s="7">
        <f ca="1">'Nilai Syafahi'!X13</f>
        <v>8</v>
      </c>
      <c r="G14" s="7" t="str">
        <f>'Nilai Syafahi'!Y13</f>
        <v>-</v>
      </c>
    </row>
    <row r="15" spans="1:7" ht="18" customHeight="1" x14ac:dyDescent="0.35">
      <c r="A15" s="8">
        <v>10</v>
      </c>
      <c r="B15" s="115" t="str">
        <f>'Data Siswa'!B20</f>
        <v>SALWA JANUA PUTRI</v>
      </c>
      <c r="C15" s="8" t="str">
        <f>'Data Siswa'!C20</f>
        <v>0870</v>
      </c>
      <c r="D15" s="10">
        <f>'Nilai Syafahi'!V22</f>
        <v>227.5</v>
      </c>
      <c r="E15" s="9">
        <f>'Nilai Syafahi'!W22</f>
        <v>6.1486486486486482</v>
      </c>
      <c r="F15" s="7">
        <f ca="1">'Nilai Syafahi'!X22</f>
        <v>8</v>
      </c>
      <c r="G15" s="7" t="str">
        <f>'Nilai Syafahi'!Y22</f>
        <v>-</v>
      </c>
    </row>
    <row r="16" spans="1:7" ht="18" customHeight="1" x14ac:dyDescent="0.35">
      <c r="A16" s="8">
        <v>11</v>
      </c>
      <c r="B16" s="115" t="str">
        <f>'Data Siswa'!B19</f>
        <v>SABILA DITA ALMIRA ANASYA</v>
      </c>
      <c r="C16" s="8" t="str">
        <f>'Data Siswa'!C19</f>
        <v>0869</v>
      </c>
      <c r="D16" s="10">
        <f>'Nilai Syafahi'!V21</f>
        <v>227</v>
      </c>
      <c r="E16" s="9">
        <f>'Nilai Syafahi'!W21</f>
        <v>6.1351351351351351</v>
      </c>
      <c r="F16" s="7">
        <f ca="1">'Nilai Syafahi'!X21</f>
        <v>9</v>
      </c>
      <c r="G16" s="7" t="str">
        <f>'Nilai Syafahi'!Y21</f>
        <v>-</v>
      </c>
    </row>
    <row r="17" spans="1:7" ht="18" customHeight="1" x14ac:dyDescent="0.35">
      <c r="A17" s="8">
        <v>12</v>
      </c>
      <c r="B17" s="115" t="str">
        <f>'Data Siswa'!B25</f>
        <v>SYAFA AULIA RIADHOTUL AISY</v>
      </c>
      <c r="C17" s="8" t="str">
        <f>'Data Siswa'!C25</f>
        <v>0875</v>
      </c>
      <c r="D17" s="10">
        <f>'Nilai Syafahi'!V27</f>
        <v>227</v>
      </c>
      <c r="E17" s="9">
        <f>'Nilai Syafahi'!W27</f>
        <v>6.1351351351351351</v>
      </c>
      <c r="F17" s="7">
        <f ca="1">'Nilai Syafahi'!X27</f>
        <v>9</v>
      </c>
      <c r="G17" s="7" t="str">
        <f>'Nilai Syafahi'!Y27</f>
        <v>-</v>
      </c>
    </row>
    <row r="18" spans="1:7" ht="18" customHeight="1" x14ac:dyDescent="0.35">
      <c r="A18" s="8">
        <v>13</v>
      </c>
      <c r="B18" s="115" t="str">
        <f>'Data Siswa'!B26</f>
        <v>UMMY FATIHATUS SAUMAH</v>
      </c>
      <c r="C18" s="8" t="str">
        <f>'Data Siswa'!C26</f>
        <v>0876</v>
      </c>
      <c r="D18" s="10">
        <f>'Nilai Syafahi'!V28</f>
        <v>226</v>
      </c>
      <c r="E18" s="9">
        <f>'Nilai Syafahi'!W28</f>
        <v>6.1081081081081079</v>
      </c>
      <c r="F18" s="7">
        <f ca="1">'Nilai Syafahi'!X28</f>
        <v>10</v>
      </c>
      <c r="G18" s="7" t="str">
        <f>'Nilai Syafahi'!Y28</f>
        <v>-</v>
      </c>
    </row>
    <row r="19" spans="1:7" ht="18" customHeight="1" x14ac:dyDescent="0.35">
      <c r="A19" s="8">
        <v>14</v>
      </c>
      <c r="B19" s="115" t="str">
        <f>'Data Siswa'!B6</f>
        <v>HALIMAH RASYIDAH</v>
      </c>
      <c r="C19" s="8" t="str">
        <f>'Data Siswa'!C6</f>
        <v>0856</v>
      </c>
      <c r="D19" s="10">
        <f>'Nilai Syafahi'!V8</f>
        <v>225.5</v>
      </c>
      <c r="E19" s="9">
        <f>'Nilai Syafahi'!W8</f>
        <v>6.0945945945945947</v>
      </c>
      <c r="F19" s="7">
        <f ca="1">'Nilai Syafahi'!X8</f>
        <v>11</v>
      </c>
      <c r="G19" s="7" t="str">
        <f>'Nilai Syafahi'!Y8</f>
        <v>-</v>
      </c>
    </row>
    <row r="20" spans="1:7" ht="18" customHeight="1" x14ac:dyDescent="0.35">
      <c r="A20" s="8">
        <v>15</v>
      </c>
      <c r="B20" s="115" t="str">
        <f>'Data Siswa'!B4</f>
        <v>FADILAH ASIFA AYUNINGTIAS</v>
      </c>
      <c r="C20" s="8" t="str">
        <f>'Data Siswa'!C4</f>
        <v>0854</v>
      </c>
      <c r="D20" s="10">
        <f>'Nilai Syafahi'!V6</f>
        <v>224.5</v>
      </c>
      <c r="E20" s="9">
        <f>'Nilai Syafahi'!W6</f>
        <v>6.0675675675675675</v>
      </c>
      <c r="F20" s="7">
        <f ca="1">'Nilai Syafahi'!X6</f>
        <v>12</v>
      </c>
      <c r="G20" s="7" t="str">
        <f>'Nilai Syafahi'!Y6</f>
        <v>-</v>
      </c>
    </row>
    <row r="21" spans="1:7" ht="18" customHeight="1" x14ac:dyDescent="0.35">
      <c r="A21" s="8">
        <v>16</v>
      </c>
      <c r="B21" s="115" t="str">
        <f>'Data Siswa'!B13</f>
        <v>NAIL SALMA KHAIRIN</v>
      </c>
      <c r="C21" s="8" t="str">
        <f>'Data Siswa'!C13</f>
        <v>0863</v>
      </c>
      <c r="D21" s="10">
        <f>'Nilai Syafahi'!V15</f>
        <v>223</v>
      </c>
      <c r="E21" s="9">
        <f>'Nilai Syafahi'!W15</f>
        <v>6.0270270270270272</v>
      </c>
      <c r="F21" s="7">
        <f ca="1">'Nilai Syafahi'!X15</f>
        <v>13</v>
      </c>
      <c r="G21" s="7" t="str">
        <f>'Nilai Syafahi'!Y15</f>
        <v>-</v>
      </c>
    </row>
    <row r="22" spans="1:7" ht="18" customHeight="1" x14ac:dyDescent="0.35">
      <c r="A22" s="8">
        <v>17</v>
      </c>
      <c r="B22" s="115" t="str">
        <f>'Data Siswa'!B15</f>
        <v>NASYWA ALIIYAH PUTRI</v>
      </c>
      <c r="C22" s="8" t="str">
        <f>'Data Siswa'!C15</f>
        <v>0865</v>
      </c>
      <c r="D22" s="10">
        <f>'Nilai Syafahi'!V17</f>
        <v>221</v>
      </c>
      <c r="E22" s="9">
        <f>'Nilai Syafahi'!W17</f>
        <v>5.9729729729729728</v>
      </c>
      <c r="F22" s="7">
        <f ca="1">'Nilai Syafahi'!X17</f>
        <v>14</v>
      </c>
      <c r="G22" s="7" t="str">
        <f>'Nilai Syafahi'!Y17</f>
        <v>-</v>
      </c>
    </row>
    <row r="23" spans="1:7" ht="18" customHeight="1" x14ac:dyDescent="0.35">
      <c r="A23" s="8">
        <v>18</v>
      </c>
      <c r="B23" s="115" t="str">
        <f>'Data Siswa'!B22</f>
        <v>SHINTA ARUM NANDANA PUTRI</v>
      </c>
      <c r="C23" s="8" t="str">
        <f>'Data Siswa'!C22</f>
        <v>0872</v>
      </c>
      <c r="D23" s="10">
        <f>'Nilai Syafahi'!V24</f>
        <v>220</v>
      </c>
      <c r="E23" s="9">
        <f>'Nilai Syafahi'!W24</f>
        <v>5.9459459459459456</v>
      </c>
      <c r="F23" s="7">
        <f ca="1">'Nilai Syafahi'!X24</f>
        <v>15</v>
      </c>
      <c r="G23" s="7" t="str">
        <f>'Nilai Syafahi'!Y24</f>
        <v>-</v>
      </c>
    </row>
    <row r="24" spans="1:7" ht="18" customHeight="1" x14ac:dyDescent="0.35">
      <c r="A24" s="8">
        <v>19</v>
      </c>
      <c r="B24" s="115" t="str">
        <f>'Data Siswa'!B23</f>
        <v>SITI ELISA</v>
      </c>
      <c r="C24" s="8" t="str">
        <f>'Data Siswa'!C23</f>
        <v>0873</v>
      </c>
      <c r="D24" s="10">
        <f>'Nilai Syafahi'!V25</f>
        <v>220</v>
      </c>
      <c r="E24" s="9">
        <f>'Nilai Syafahi'!W25</f>
        <v>5.9459459459459456</v>
      </c>
      <c r="F24" s="7">
        <f ca="1">'Nilai Syafahi'!X25</f>
        <v>15</v>
      </c>
      <c r="G24" s="7" t="str">
        <f>'Nilai Syafahi'!Y25</f>
        <v>-</v>
      </c>
    </row>
    <row r="25" spans="1:7" ht="18" customHeight="1" x14ac:dyDescent="0.35">
      <c r="A25" s="8">
        <v>20</v>
      </c>
      <c r="B25" s="115" t="str">
        <f>'Data Siswa'!B12</f>
        <v>NAHDIATURIDHO</v>
      </c>
      <c r="C25" s="8" t="str">
        <f>'Data Siswa'!C12</f>
        <v>0862</v>
      </c>
      <c r="D25" s="10">
        <f>'Nilai Syafahi'!V14</f>
        <v>219</v>
      </c>
      <c r="E25" s="9">
        <f>'Nilai Syafahi'!W14</f>
        <v>5.9189189189189193</v>
      </c>
      <c r="F25" s="7">
        <f ca="1">'Nilai Syafahi'!X14</f>
        <v>16</v>
      </c>
      <c r="G25" s="7" t="str">
        <f>'Nilai Syafahi'!Y14</f>
        <v>-</v>
      </c>
    </row>
    <row r="26" spans="1:7" ht="18" customHeight="1" x14ac:dyDescent="0.35">
      <c r="A26" s="8">
        <v>21</v>
      </c>
      <c r="B26" s="115" t="str">
        <f>'Data Siswa'!B8</f>
        <v>ILFA MINNATIKA</v>
      </c>
      <c r="C26" s="8" t="str">
        <f>'Data Siswa'!C8</f>
        <v>0858</v>
      </c>
      <c r="D26" s="10">
        <f>'Nilai Syafahi'!V10</f>
        <v>218.5</v>
      </c>
      <c r="E26" s="9">
        <f>'Nilai Syafahi'!W10</f>
        <v>5.9054054054054053</v>
      </c>
      <c r="F26" s="7">
        <f ca="1">'Nilai Syafahi'!X10</f>
        <v>17</v>
      </c>
      <c r="G26" s="7" t="str">
        <f>'Nilai Syafahi'!Y10</f>
        <v>-</v>
      </c>
    </row>
    <row r="27" spans="1:7" ht="18" customHeight="1" x14ac:dyDescent="0.35">
      <c r="A27" s="8">
        <v>22</v>
      </c>
      <c r="B27" s="115" t="str">
        <f>'Data Siswa'!B17</f>
        <v>NILAM EKY CAHYANI</v>
      </c>
      <c r="C27" s="8" t="str">
        <f>'Data Siswa'!C17</f>
        <v>0867</v>
      </c>
      <c r="D27" s="10">
        <f>'Nilai Syafahi'!V19</f>
        <v>217.5</v>
      </c>
      <c r="E27" s="9">
        <f>'Nilai Syafahi'!W19</f>
        <v>5.8783783783783781</v>
      </c>
      <c r="F27" s="7">
        <f ca="1">'Nilai Syafahi'!X19</f>
        <v>18</v>
      </c>
      <c r="G27" s="7" t="str">
        <f>'Nilai Syafahi'!Y19</f>
        <v>-</v>
      </c>
    </row>
    <row r="28" spans="1:7" ht="18" customHeight="1" x14ac:dyDescent="0.35">
      <c r="A28" s="8">
        <v>23</v>
      </c>
      <c r="B28" s="115" t="str">
        <f>'Data Siswa'!B3</f>
        <v>AULIA FAJRIANI</v>
      </c>
      <c r="C28" s="8" t="str">
        <f>'Data Siswa'!C3</f>
        <v>0853</v>
      </c>
      <c r="D28" s="10">
        <f>'Nilai Syafahi'!V5</f>
        <v>215</v>
      </c>
      <c r="E28" s="9">
        <f>'Nilai Syafahi'!W5</f>
        <v>5.8108108108108105</v>
      </c>
      <c r="F28" s="7">
        <f ca="1">'Nilai Syafahi'!X5</f>
        <v>19</v>
      </c>
      <c r="G28" s="7" t="str">
        <f>'Nilai Syafahi'!Y5</f>
        <v>-</v>
      </c>
    </row>
    <row r="29" spans="1:7" ht="18" customHeight="1" x14ac:dyDescent="0.35">
      <c r="A29" s="8">
        <v>24</v>
      </c>
      <c r="B29" s="115" t="str">
        <f>'Data Siswa'!B21</f>
        <v>SHAFA TRI NURAINI</v>
      </c>
      <c r="C29" s="8" t="str">
        <f>'Data Siswa'!C21</f>
        <v>0871</v>
      </c>
      <c r="D29" s="10">
        <f>'Nilai Syafahi'!V23</f>
        <v>213.5</v>
      </c>
      <c r="E29" s="9">
        <f>'Nilai Syafahi'!W23</f>
        <v>5.7702702702702702</v>
      </c>
      <c r="F29" s="7">
        <f ca="1">'Nilai Syafahi'!X23</f>
        <v>20</v>
      </c>
      <c r="G29" s="7" t="str">
        <f>'Nilai Syafahi'!Y23</f>
        <v>-</v>
      </c>
    </row>
    <row r="30" spans="1:7" ht="18" customHeight="1" x14ac:dyDescent="0.35">
      <c r="A30" s="8">
        <v>25</v>
      </c>
      <c r="B30" s="115" t="str">
        <f>'Data Siswa'!B7</f>
        <v>IBNATY SALSABILA LIRABBIHA</v>
      </c>
      <c r="C30" s="8" t="str">
        <f>'Data Siswa'!C7</f>
        <v>0857</v>
      </c>
      <c r="D30" s="10">
        <f>'Nilai Syafahi'!V9</f>
        <v>202.5</v>
      </c>
      <c r="E30" s="9">
        <f>'Nilai Syafahi'!W9</f>
        <v>5.4729729729729728</v>
      </c>
      <c r="F30" s="7">
        <f ca="1">'Nilai Syafahi'!X9</f>
        <v>21</v>
      </c>
      <c r="G30" s="7" t="str">
        <f>'Nilai Syafahi'!Y9</f>
        <v>-</v>
      </c>
    </row>
    <row r="31" spans="1:7" ht="18" customHeight="1" x14ac:dyDescent="0.35">
      <c r="A31" s="8">
        <v>26</v>
      </c>
      <c r="B31" s="115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22</v>
      </c>
      <c r="G31" s="7" t="str">
        <f>'Nilai Syafahi'!Y29</f>
        <v>-</v>
      </c>
    </row>
    <row r="32" spans="1:7" ht="18" customHeight="1" x14ac:dyDescent="0.35">
      <c r="A32" s="8">
        <v>27</v>
      </c>
      <c r="B32" s="115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22</v>
      </c>
      <c r="G32" s="7" t="str">
        <f>'Nilai Syafahi'!Y30</f>
        <v>-</v>
      </c>
    </row>
    <row r="33" spans="1:7" ht="18" customHeight="1" x14ac:dyDescent="0.35">
      <c r="A33" s="8">
        <v>28</v>
      </c>
      <c r="B33" s="115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22</v>
      </c>
      <c r="G33" s="7" t="str">
        <f>'Nilai Syafahi'!Y31</f>
        <v>-</v>
      </c>
    </row>
    <row r="34" spans="1:7" ht="18" customHeight="1" x14ac:dyDescent="0.35">
      <c r="A34" s="8">
        <v>29</v>
      </c>
      <c r="B34" s="115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22</v>
      </c>
      <c r="G34" s="7" t="str">
        <f>'Nilai Syafahi'!Y32</f>
        <v>-</v>
      </c>
    </row>
    <row r="35" spans="1:7" ht="18" customHeight="1" x14ac:dyDescent="0.35">
      <c r="A35" s="8">
        <v>30</v>
      </c>
      <c r="B35" s="115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22</v>
      </c>
      <c r="G35" s="7" t="str">
        <f>'Nilai Syafahi'!Y33</f>
        <v>-</v>
      </c>
    </row>
    <row r="36" spans="1:7" ht="18" customHeight="1" x14ac:dyDescent="0.35">
      <c r="A36" s="8">
        <v>31</v>
      </c>
      <c r="B36" s="115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22</v>
      </c>
      <c r="G36" s="7" t="str">
        <f>'Nilai Syafahi'!Y34</f>
        <v>-</v>
      </c>
    </row>
    <row r="37" spans="1:7" ht="18" customHeight="1" x14ac:dyDescent="0.35">
      <c r="A37" s="8">
        <v>32</v>
      </c>
      <c r="B37" s="115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22</v>
      </c>
      <c r="G37" s="7" t="str">
        <f>'Nilai Syafahi'!Y35</f>
        <v>-</v>
      </c>
    </row>
    <row r="38" spans="1:7" ht="18" customHeight="1" x14ac:dyDescent="0.35">
      <c r="A38" s="8">
        <v>33</v>
      </c>
      <c r="B38" s="115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22</v>
      </c>
      <c r="G38" s="7" t="str">
        <f>'Nilai Syafahi'!Y36</f>
        <v>-</v>
      </c>
    </row>
    <row r="39" spans="1:7" ht="18" customHeight="1" x14ac:dyDescent="0.35">
      <c r="A39" s="8">
        <v>34</v>
      </c>
      <c r="B39" s="115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22</v>
      </c>
      <c r="G39" s="7" t="str">
        <f>'Nilai Syafahi'!Y37</f>
        <v>-</v>
      </c>
    </row>
    <row r="40" spans="1:7" ht="18" customHeight="1" x14ac:dyDescent="0.35">
      <c r="A40" s="8">
        <v>35</v>
      </c>
      <c r="B40" s="115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22</v>
      </c>
      <c r="G40" s="7" t="str">
        <f>'Nilai Syafahi'!Y38</f>
        <v>-</v>
      </c>
    </row>
    <row r="41" spans="1:7" ht="18" customHeight="1" x14ac:dyDescent="0.35">
      <c r="A41" s="8">
        <v>36</v>
      </c>
      <c r="B41" s="115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22</v>
      </c>
      <c r="G41" s="7" t="str">
        <f>'Nilai Syafahi'!Y39</f>
        <v>-</v>
      </c>
    </row>
    <row r="42" spans="1:7" ht="18" customHeight="1" x14ac:dyDescent="0.35">
      <c r="A42" s="8">
        <v>37</v>
      </c>
      <c r="B42" s="115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22</v>
      </c>
      <c r="G42" s="7" t="str">
        <f>'Nilai Syafahi'!Y40</f>
        <v>-</v>
      </c>
    </row>
    <row r="43" spans="1:7" ht="18" customHeight="1" x14ac:dyDescent="0.35">
      <c r="A43" s="8">
        <v>38</v>
      </c>
      <c r="B43" s="115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22</v>
      </c>
      <c r="G43" s="7" t="str">
        <f>'Nilai Syafahi'!Y41</f>
        <v>-</v>
      </c>
    </row>
    <row r="44" spans="1:7" ht="18" customHeight="1" x14ac:dyDescent="0.35">
      <c r="A44" s="8">
        <v>39</v>
      </c>
      <c r="B44" s="115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22</v>
      </c>
      <c r="G44" s="7" t="str">
        <f>'Nilai Syafahi'!Y42</f>
        <v>-</v>
      </c>
    </row>
    <row r="45" spans="1:7" ht="18" customHeight="1" x14ac:dyDescent="0.35">
      <c r="A45" s="8">
        <v>40</v>
      </c>
      <c r="B45" s="115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22</v>
      </c>
      <c r="G45" s="7" t="str">
        <f>'Nilai Syafahi'!Y43</f>
        <v>-</v>
      </c>
    </row>
    <row r="47" spans="1:7" ht="18.5" x14ac:dyDescent="0.45">
      <c r="D47" s="113"/>
      <c r="E47" s="268" t="s">
        <v>147</v>
      </c>
      <c r="F47" s="268"/>
      <c r="G47" s="268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69" t="str">
        <f>Biodata!C19</f>
        <v>الأستاذة حسن الخاتمة</v>
      </c>
      <c r="F50" s="269"/>
      <c r="G50" s="26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2023-12-15T15:45:22Z</cp:lastPrinted>
  <dcterms:created xsi:type="dcterms:W3CDTF">2019-11-28T05:18:02Z</dcterms:created>
  <dcterms:modified xsi:type="dcterms:W3CDTF">2023-12-15T15:45:41Z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