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6F829393-A849-4D4C-8139-B035E2D02044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B19" i="12"/>
  <c r="B6" i="12"/>
  <c r="B26" i="12"/>
  <c r="B25" i="12"/>
  <c r="B27" i="12"/>
  <c r="B9" i="12"/>
  <c r="B28" i="12"/>
  <c r="B20" i="12"/>
  <c r="B15" i="12"/>
  <c r="B31" i="12"/>
  <c r="B21" i="12"/>
  <c r="B24" i="12"/>
  <c r="B10" i="12"/>
  <c r="B14" i="12"/>
  <c r="B29" i="12"/>
  <c r="B23" i="12"/>
  <c r="B18" i="12"/>
  <c r="B22" i="12"/>
  <c r="B17" i="12"/>
  <c r="B11" i="12"/>
  <c r="B12" i="12"/>
  <c r="B35" i="12"/>
  <c r="B16" i="12"/>
  <c r="B8" i="12"/>
  <c r="B36" i="12"/>
  <c r="B38" i="12"/>
  <c r="B7" i="12"/>
  <c r="B34" i="12"/>
  <c r="B30" i="12"/>
  <c r="B33" i="12"/>
  <c r="B32" i="12"/>
  <c r="B37" i="12"/>
  <c r="B39" i="12"/>
  <c r="B40" i="12"/>
  <c r="B41" i="12"/>
  <c r="B42" i="12"/>
  <c r="B43" i="12"/>
  <c r="B44" i="12"/>
  <c r="B45" i="12"/>
  <c r="B13" i="12"/>
  <c r="E50" i="12"/>
  <c r="C19" i="12"/>
  <c r="C6" i="12"/>
  <c r="C26" i="12"/>
  <c r="C25" i="12"/>
  <c r="C27" i="12"/>
  <c r="C9" i="12"/>
  <c r="C28" i="12"/>
  <c r="C20" i="12"/>
  <c r="C15" i="12"/>
  <c r="C31" i="12"/>
  <c r="C21" i="12"/>
  <c r="C24" i="12"/>
  <c r="C10" i="12"/>
  <c r="C14" i="12"/>
  <c r="C29" i="12"/>
  <c r="C23" i="12"/>
  <c r="C18" i="12"/>
  <c r="C22" i="12"/>
  <c r="C17" i="12"/>
  <c r="C11" i="12"/>
  <c r="C12" i="12"/>
  <c r="C35" i="12"/>
  <c r="C16" i="12"/>
  <c r="C8" i="12"/>
  <c r="C36" i="12"/>
  <c r="C38" i="12"/>
  <c r="C7" i="12"/>
  <c r="C34" i="12"/>
  <c r="C30" i="12"/>
  <c r="C33" i="12"/>
  <c r="C32" i="12"/>
  <c r="C37" i="12"/>
  <c r="C39" i="12"/>
  <c r="C40" i="12"/>
  <c r="C41" i="12"/>
  <c r="C42" i="12"/>
  <c r="C43" i="12"/>
  <c r="C44" i="12"/>
  <c r="C45" i="12"/>
  <c r="C13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19" i="12" s="1"/>
  <c r="Y6" i="4"/>
  <c r="E6" i="12" s="1"/>
  <c r="Y7" i="4"/>
  <c r="E26" i="12" s="1"/>
  <c r="Y8" i="4"/>
  <c r="E25" i="12" s="1"/>
  <c r="Y9" i="4"/>
  <c r="E27" i="12" s="1"/>
  <c r="Y10" i="4"/>
  <c r="E9" i="12" s="1"/>
  <c r="Y11" i="4"/>
  <c r="E28" i="12" s="1"/>
  <c r="Y12" i="4"/>
  <c r="E20" i="12" s="1"/>
  <c r="Y13" i="4"/>
  <c r="E15" i="12" s="1"/>
  <c r="Y14" i="4"/>
  <c r="E31" i="12" s="1"/>
  <c r="Y15" i="4"/>
  <c r="E21" i="12" s="1"/>
  <c r="Y16" i="4"/>
  <c r="E24" i="12" s="1"/>
  <c r="Y17" i="4"/>
  <c r="E10" i="12" s="1"/>
  <c r="Y18" i="4"/>
  <c r="E14" i="12" s="1"/>
  <c r="Y19" i="4"/>
  <c r="E29" i="12" s="1"/>
  <c r="Y20" i="4"/>
  <c r="E23" i="12" s="1"/>
  <c r="Y21" i="4"/>
  <c r="E18" i="12" s="1"/>
  <c r="Y22" i="4"/>
  <c r="E22" i="12" s="1"/>
  <c r="Y23" i="4"/>
  <c r="E17" i="12" s="1"/>
  <c r="Y24" i="4"/>
  <c r="E11" i="12" s="1"/>
  <c r="Y25" i="4"/>
  <c r="E12" i="12" s="1"/>
  <c r="Y26" i="4"/>
  <c r="E35" i="12" s="1"/>
  <c r="Y27" i="4"/>
  <c r="E16" i="12" s="1"/>
  <c r="Y28" i="4"/>
  <c r="E8" i="12" s="1"/>
  <c r="Y29" i="4"/>
  <c r="E36" i="12" s="1"/>
  <c r="Y30" i="4"/>
  <c r="E38" i="12" s="1"/>
  <c r="Y31" i="4"/>
  <c r="E7" i="12" s="1"/>
  <c r="Y32" i="4"/>
  <c r="E34" i="12" s="1"/>
  <c r="Y33" i="4"/>
  <c r="E30" i="12" s="1"/>
  <c r="Y34" i="4"/>
  <c r="E33" i="12" s="1"/>
  <c r="Y35" i="4"/>
  <c r="E32" i="12" s="1"/>
  <c r="Y36" i="4"/>
  <c r="E37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13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K57" i="1" l="1"/>
  <c r="O55" i="1"/>
  <c r="M50" i="1"/>
  <c r="M49" i="1"/>
  <c r="M45" i="1"/>
  <c r="B32" i="1"/>
  <c r="B31" i="1"/>
  <c r="B30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C36" i="4"/>
  <c r="B36" i="4"/>
  <c r="U35" i="4"/>
  <c r="X35" i="4" s="1"/>
  <c r="D32" i="12" s="1"/>
  <c r="C35" i="4"/>
  <c r="B35" i="4"/>
  <c r="U34" i="4"/>
  <c r="X34" i="4" s="1"/>
  <c r="D33" i="12" s="1"/>
  <c r="C34" i="4"/>
  <c r="B34" i="4"/>
  <c r="U33" i="4"/>
  <c r="X33" i="4" s="1"/>
  <c r="D30" i="12" s="1"/>
  <c r="C33" i="4"/>
  <c r="B33" i="4"/>
  <c r="U32" i="4"/>
  <c r="X32" i="4" s="1"/>
  <c r="D34" i="12" s="1"/>
  <c r="C32" i="4"/>
  <c r="B32" i="4"/>
  <c r="U31" i="4"/>
  <c r="X31" i="4" s="1"/>
  <c r="C31" i="4"/>
  <c r="B31" i="4"/>
  <c r="U30" i="4"/>
  <c r="X30" i="4" s="1"/>
  <c r="D38" i="12" s="1"/>
  <c r="C30" i="4"/>
  <c r="B30" i="4"/>
  <c r="U29" i="4"/>
  <c r="X29" i="4" s="1"/>
  <c r="D36" i="12" s="1"/>
  <c r="C29" i="4"/>
  <c r="B29" i="4"/>
  <c r="U28" i="4"/>
  <c r="X28" i="4" s="1"/>
  <c r="C28" i="4"/>
  <c r="B28" i="4"/>
  <c r="U27" i="4"/>
  <c r="X27" i="4" s="1"/>
  <c r="D16" i="12" s="1"/>
  <c r="C27" i="4"/>
  <c r="B27" i="4"/>
  <c r="U26" i="4"/>
  <c r="X26" i="4" s="1"/>
  <c r="D35" i="12" s="1"/>
  <c r="C26" i="4"/>
  <c r="B26" i="4"/>
  <c r="U25" i="4"/>
  <c r="X25" i="4" s="1"/>
  <c r="D12" i="12" s="1"/>
  <c r="C25" i="4"/>
  <c r="B25" i="4"/>
  <c r="U24" i="4"/>
  <c r="X24" i="4" s="1"/>
  <c r="D11" i="12" s="1"/>
  <c r="C24" i="4"/>
  <c r="B24" i="4"/>
  <c r="U23" i="4"/>
  <c r="X23" i="4" s="1"/>
  <c r="C23" i="4"/>
  <c r="B23" i="4"/>
  <c r="U22" i="4"/>
  <c r="X22" i="4" s="1"/>
  <c r="D22" i="12" s="1"/>
  <c r="C22" i="4"/>
  <c r="B22" i="4"/>
  <c r="U21" i="4"/>
  <c r="X21" i="4" s="1"/>
  <c r="D18" i="12" s="1"/>
  <c r="C21" i="4"/>
  <c r="B21" i="4"/>
  <c r="U20" i="4"/>
  <c r="X20" i="4" s="1"/>
  <c r="C20" i="4"/>
  <c r="B20" i="4"/>
  <c r="U19" i="4"/>
  <c r="X19" i="4" s="1"/>
  <c r="D29" i="12" s="1"/>
  <c r="C19" i="4"/>
  <c r="B19" i="4"/>
  <c r="U18" i="4"/>
  <c r="X18" i="4" s="1"/>
  <c r="D14" i="12" s="1"/>
  <c r="C18" i="4"/>
  <c r="B18" i="4"/>
  <c r="U17" i="4"/>
  <c r="X17" i="4" s="1"/>
  <c r="D10" i="12" s="1"/>
  <c r="C17" i="4"/>
  <c r="B17" i="4"/>
  <c r="U16" i="4"/>
  <c r="X16" i="4" s="1"/>
  <c r="D24" i="12" s="1"/>
  <c r="C16" i="4"/>
  <c r="B16" i="4"/>
  <c r="U15" i="4"/>
  <c r="X15" i="4" s="1"/>
  <c r="C15" i="4"/>
  <c r="B15" i="4"/>
  <c r="U14" i="4"/>
  <c r="X14" i="4" s="1"/>
  <c r="D31" i="12" s="1"/>
  <c r="C14" i="4"/>
  <c r="B14" i="4"/>
  <c r="U13" i="4"/>
  <c r="X13" i="4" s="1"/>
  <c r="D15" i="12" s="1"/>
  <c r="C13" i="4"/>
  <c r="B13" i="4"/>
  <c r="U12" i="4"/>
  <c r="X12" i="4" s="1"/>
  <c r="C12" i="4"/>
  <c r="B12" i="4"/>
  <c r="U11" i="4"/>
  <c r="X11" i="4" s="1"/>
  <c r="D28" i="12" s="1"/>
  <c r="C11" i="4"/>
  <c r="B11" i="4"/>
  <c r="U10" i="4"/>
  <c r="X10" i="4" s="1"/>
  <c r="D9" i="12" s="1"/>
  <c r="C10" i="4"/>
  <c r="B10" i="4"/>
  <c r="U9" i="4"/>
  <c r="X9" i="4" s="1"/>
  <c r="D27" i="12" s="1"/>
  <c r="C9" i="4"/>
  <c r="B9" i="4"/>
  <c r="U8" i="4"/>
  <c r="X8" i="4" s="1"/>
  <c r="D25" i="12" s="1"/>
  <c r="C8" i="4"/>
  <c r="B8" i="4"/>
  <c r="U7" i="4"/>
  <c r="X7" i="4" s="1"/>
  <c r="C7" i="4"/>
  <c r="B7" i="4"/>
  <c r="U6" i="4"/>
  <c r="X6" i="4" s="1"/>
  <c r="D6" i="12" s="1"/>
  <c r="C6" i="4"/>
  <c r="B6" i="4"/>
  <c r="U5" i="4"/>
  <c r="X5" i="4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N42" i="1" l="1"/>
  <c r="M42" i="1" s="1"/>
  <c r="N40" i="1"/>
  <c r="M40" i="1" s="1"/>
  <c r="N41" i="1"/>
  <c r="M41" i="1" s="1"/>
  <c r="C27" i="1"/>
  <c r="B27" i="1" s="1"/>
  <c r="C26" i="1"/>
  <c r="B26" i="1" s="1"/>
  <c r="C25" i="1"/>
  <c r="B25" i="1" s="1"/>
  <c r="C24" i="1"/>
  <c r="B24" i="1" s="1"/>
  <c r="C23" i="1"/>
  <c r="B23" i="1" s="1"/>
  <c r="C22" i="1"/>
  <c r="B22" i="1" s="1"/>
  <c r="D42" i="1"/>
  <c r="B33" i="1"/>
  <c r="G19" i="12"/>
  <c r="D19" i="12"/>
  <c r="G42" i="12"/>
  <c r="D42" i="12"/>
  <c r="G45" i="12"/>
  <c r="D45" i="12"/>
  <c r="G20" i="12"/>
  <c r="D20" i="12"/>
  <c r="G23" i="12"/>
  <c r="D23" i="12"/>
  <c r="G8" i="12"/>
  <c r="D8" i="12"/>
  <c r="G37" i="12"/>
  <c r="D37" i="12"/>
  <c r="G26" i="12"/>
  <c r="D26" i="12"/>
  <c r="G21" i="12"/>
  <c r="D21" i="12"/>
  <c r="G17" i="12"/>
  <c r="D17" i="12"/>
  <c r="G7" i="12"/>
  <c r="D7" i="12"/>
  <c r="G41" i="12"/>
  <c r="D41" i="12"/>
  <c r="G9" i="12"/>
  <c r="G14" i="12"/>
  <c r="G33" i="12"/>
  <c r="G44" i="12"/>
  <c r="G15" i="12"/>
  <c r="G18" i="12"/>
  <c r="G36" i="12"/>
  <c r="G39" i="12"/>
  <c r="G25" i="12"/>
  <c r="G24" i="12"/>
  <c r="G11" i="12"/>
  <c r="G34" i="12"/>
  <c r="G35" i="12"/>
  <c r="G29" i="12"/>
  <c r="G32" i="12"/>
  <c r="G6" i="12"/>
  <c r="G22" i="12"/>
  <c r="G40" i="12"/>
  <c r="G27" i="12"/>
  <c r="G10" i="12"/>
  <c r="G12" i="12"/>
  <c r="G30" i="12"/>
  <c r="G43" i="12"/>
  <c r="G28" i="12"/>
  <c r="G16" i="12"/>
  <c r="G31" i="12"/>
  <c r="G38" i="12"/>
  <c r="M39" i="1"/>
  <c r="N31" i="1"/>
  <c r="M31" i="1" s="1"/>
  <c r="N23" i="1"/>
  <c r="M23" i="1" s="1"/>
  <c r="N15" i="1"/>
  <c r="M15" i="1" s="1"/>
  <c r="N30" i="1"/>
  <c r="M30" i="1" s="1"/>
  <c r="N22" i="1"/>
  <c r="M22" i="1" s="1"/>
  <c r="N14" i="1"/>
  <c r="M14" i="1" s="1"/>
  <c r="N29" i="1"/>
  <c r="M29" i="1" s="1"/>
  <c r="N13" i="1"/>
  <c r="M13" i="1" s="1"/>
  <c r="N36" i="1"/>
  <c r="M36" i="1" s="1"/>
  <c r="N20" i="1"/>
  <c r="M20" i="1" s="1"/>
  <c r="N27" i="1"/>
  <c r="M27" i="1" s="1"/>
  <c r="N11" i="1"/>
  <c r="M11" i="1" s="1"/>
  <c r="N34" i="1"/>
  <c r="M34" i="1" s="1"/>
  <c r="N18" i="1"/>
  <c r="M18" i="1" s="1"/>
  <c r="N44" i="1"/>
  <c r="M44" i="1" s="1"/>
  <c r="N25" i="1"/>
  <c r="M25" i="1" s="1"/>
  <c r="N43" i="1"/>
  <c r="M43" i="1" s="1"/>
  <c r="N24" i="1"/>
  <c r="M24" i="1" s="1"/>
  <c r="M38" i="1"/>
  <c r="M37" i="1"/>
  <c r="N21" i="1"/>
  <c r="M21" i="1" s="1"/>
  <c r="N28" i="1"/>
  <c r="M28" i="1" s="1"/>
  <c r="N12" i="1"/>
  <c r="M12" i="1" s="1"/>
  <c r="N35" i="1"/>
  <c r="M35" i="1" s="1"/>
  <c r="N19" i="1"/>
  <c r="M19" i="1" s="1"/>
  <c r="N46" i="1"/>
  <c r="M46" i="1" s="1"/>
  <c r="N26" i="1"/>
  <c r="M26" i="1" s="1"/>
  <c r="N10" i="1"/>
  <c r="M10" i="1" s="1"/>
  <c r="N33" i="1"/>
  <c r="M33" i="1" s="1"/>
  <c r="N17" i="1"/>
  <c r="M17" i="1" s="1"/>
  <c r="N9" i="1"/>
  <c r="M9" i="1" s="1"/>
  <c r="N32" i="1"/>
  <c r="M32" i="1" s="1"/>
  <c r="N16" i="1"/>
  <c r="M16" i="1" s="1"/>
  <c r="M47" i="1"/>
  <c r="K40" i="1"/>
  <c r="B37" i="1"/>
  <c r="D40" i="1"/>
  <c r="B40" i="1"/>
  <c r="K37" i="1"/>
  <c r="D37" i="1"/>
  <c r="X4" i="4"/>
  <c r="C18" i="1"/>
  <c r="B18" i="1" s="1"/>
  <c r="C9" i="1"/>
  <c r="C20" i="1"/>
  <c r="B20" i="1" s="1"/>
  <c r="C17" i="1"/>
  <c r="B17" i="1" s="1"/>
  <c r="C14" i="1"/>
  <c r="B14" i="1" s="1"/>
  <c r="C16" i="1"/>
  <c r="B16" i="1" s="1"/>
  <c r="C10" i="1"/>
  <c r="B10" i="1" s="1"/>
  <c r="C13" i="1"/>
  <c r="B13" i="1" s="1"/>
  <c r="C12" i="1"/>
  <c r="B12" i="1" s="1"/>
  <c r="C11" i="1"/>
  <c r="B11" i="1" s="1"/>
  <c r="C19" i="1"/>
  <c r="B19" i="1" s="1"/>
  <c r="N47" i="1"/>
  <c r="B45" i="1"/>
  <c r="B2" i="1"/>
  <c r="O47" i="1"/>
  <c r="K42" i="1" l="1"/>
  <c r="D13" i="12"/>
  <c r="G13" i="12"/>
  <c r="B9" i="1"/>
  <c r="Z5" i="4" a="1"/>
  <c r="Z5" i="4" s="1"/>
  <c r="F19" i="12" s="1"/>
  <c r="Z37" i="4" a="1"/>
  <c r="Z37" i="4" s="1"/>
  <c r="F39" i="12" s="1"/>
  <c r="Z13" i="4" a="1"/>
  <c r="Z13" i="4" s="1"/>
  <c r="F15" i="12" s="1"/>
  <c r="Z35" i="4" a="1"/>
  <c r="Z35" i="4" s="1"/>
  <c r="F32" i="12" s="1"/>
  <c r="Z10" i="4" a="1"/>
  <c r="Z10" i="4" s="1"/>
  <c r="F9" i="12" s="1"/>
  <c r="Z24" i="4" a="1"/>
  <c r="Z24" i="4" s="1"/>
  <c r="F11" i="12" s="1"/>
  <c r="Z36" i="4" a="1"/>
  <c r="Z36" i="4" s="1"/>
  <c r="F37" i="12" s="1"/>
  <c r="Z38" i="4" a="1"/>
  <c r="Z38" i="4" s="1"/>
  <c r="F40" i="12" s="1"/>
  <c r="Z41" i="4" a="1"/>
  <c r="Z41" i="4" s="1"/>
  <c r="Z9" i="4" a="1"/>
  <c r="Z9" i="4" s="1"/>
  <c r="F27" i="12" s="1"/>
  <c r="Z14" i="4" a="1"/>
  <c r="Z14" i="4" s="1"/>
  <c r="F31" i="12" s="1"/>
  <c r="Z30" i="4" a="1"/>
  <c r="Z30" i="4" s="1"/>
  <c r="F38" i="12" s="1"/>
  <c r="Z27" i="4" a="1"/>
  <c r="Z27" i="4" s="1"/>
  <c r="F16" i="12" s="1"/>
  <c r="Z40" i="4" a="1"/>
  <c r="Z40" i="4" s="1"/>
  <c r="Z16" i="4" a="1"/>
  <c r="Z16" i="4" s="1"/>
  <c r="F24" i="12" s="1"/>
  <c r="Z8" i="4" a="1"/>
  <c r="Z8" i="4" s="1"/>
  <c r="F25" i="12" s="1"/>
  <c r="Z25" i="4" a="1"/>
  <c r="Z25" i="4" s="1"/>
  <c r="F12" i="12" s="1"/>
  <c r="Z17" i="4" a="1"/>
  <c r="Z17" i="4" s="1"/>
  <c r="F10" i="12" s="1"/>
  <c r="Z20" i="4" a="1"/>
  <c r="Z20" i="4" s="1"/>
  <c r="Z26" i="4" a="1"/>
  <c r="Z26" i="4" s="1"/>
  <c r="Z42" i="4" a="1"/>
  <c r="Z42" i="4" s="1"/>
  <c r="F44" i="12" s="1"/>
  <c r="Z6" i="4" a="1"/>
  <c r="Z6" i="4" s="1"/>
  <c r="F6" i="12" s="1"/>
  <c r="Z43" i="4" a="1"/>
  <c r="Z43" i="4" s="1"/>
  <c r="Z19" i="4" a="1"/>
  <c r="Z19" i="4" s="1"/>
  <c r="F29" i="12" s="1"/>
  <c r="Z33" i="4" a="1"/>
  <c r="Z33" i="4" s="1"/>
  <c r="Z11" i="4" a="1"/>
  <c r="Z11" i="4" s="1"/>
  <c r="F28" i="12" s="1"/>
  <c r="Z28" i="4" a="1"/>
  <c r="Z28" i="4" s="1"/>
  <c r="F8" i="12" s="1"/>
  <c r="Z31" i="4" a="1"/>
  <c r="Z31" i="4" s="1"/>
  <c r="F7" i="12" s="1"/>
  <c r="Z23" i="4" a="1"/>
  <c r="Z23" i="4" s="1"/>
  <c r="F17" i="12" s="1"/>
  <c r="Z12" i="4" a="1"/>
  <c r="Z12" i="4" s="1"/>
  <c r="F20" i="12" s="1"/>
  <c r="Z21" i="4" a="1"/>
  <c r="Z21" i="4" s="1"/>
  <c r="F18" i="12" s="1"/>
  <c r="Z7" i="4" a="1"/>
  <c r="Z7" i="4" s="1"/>
  <c r="F26" i="12" s="1"/>
  <c r="Z34" i="4" a="1"/>
  <c r="Z34" i="4" s="1"/>
  <c r="Z39" i="4" a="1"/>
  <c r="Z39" i="4" s="1"/>
  <c r="F41" i="12" s="1"/>
  <c r="Z32" i="4" a="1"/>
  <c r="Z32" i="4" s="1"/>
  <c r="F34" i="12" s="1"/>
  <c r="Z29" i="4" a="1"/>
  <c r="Z29" i="4" s="1"/>
  <c r="Z15" i="4" a="1"/>
  <c r="Z15" i="4" s="1"/>
  <c r="F21" i="12" s="1"/>
  <c r="Z22" i="4" a="1"/>
  <c r="Z22" i="4" s="1"/>
  <c r="Z18" i="4" a="1"/>
  <c r="Z18" i="4" s="1"/>
  <c r="F14" i="12" s="1"/>
  <c r="Z4" i="4" a="1"/>
  <c r="Z4" i="4" s="1"/>
  <c r="F35" i="12" l="1"/>
  <c r="F23" i="12"/>
  <c r="F36" i="12"/>
  <c r="F33" i="12"/>
  <c r="F30" i="12"/>
  <c r="F43" i="12"/>
  <c r="F45" i="12"/>
  <c r="F22" i="12"/>
  <c r="F42" i="12"/>
  <c r="B42" i="1"/>
  <c r="F13" i="12"/>
</calcChain>
</file>

<file path=xl/sharedStrings.xml><?xml version="1.0" encoding="utf-8"?>
<sst xmlns="http://schemas.openxmlformats.org/spreadsheetml/2006/main" count="494" uniqueCount="357">
  <si>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</si>
  <si>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</si>
  <si>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</si>
  <si>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</si>
  <si>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</si>
  <si>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</si>
  <si>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</si>
  <si>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</si>
  <si>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</si>
  <si>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</si>
  <si>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</si>
  <si>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</si>
  <si>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</si>
  <si>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</si>
  <si>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</si>
  <si>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</si>
  <si>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</si>
  <si>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</si>
  <si>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</si>
  <si>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</si>
  <si>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</si>
  <si>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</si>
  <si>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</si>
  <si>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</si>
  <si>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</si>
  <si>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</si>
  <si>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</si>
  <si>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</si>
  <si>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</si>
  <si>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</si>
  <si>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</si>
  <si>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</si>
  <si>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</si>
  <si>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</si>
  <si>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</si>
  <si>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</si>
  <si>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</si>
  <si>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</si>
  <si>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</si>
  <si>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</si>
  <si>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</si>
  <si>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</si>
  <si>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</si>
  <si>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</si>
  <si>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</si>
  <si>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</si>
  <si>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</si>
  <si>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</si>
  <si>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</si>
  <si>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</si>
  <si>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</si>
  <si>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</si>
  <si>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</si>
  <si>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</si>
  <si>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</si>
  <si>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</si>
  <si>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</si>
  <si>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</si>
  <si>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</si>
  <si>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</si>
  <si>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</si>
  <si>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</si>
  <si>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</si>
  <si>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</si>
  <si>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</si>
  <si>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</si>
  <si>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</si>
  <si>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</si>
  <si>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</si>
  <si>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</si>
  <si>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</si>
  <si>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</si>
  <si>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</si>
  <si>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</si>
  <si>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</si>
  <si>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</si>
  <si>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</si>
  <si>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</si>
  <si>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</si>
  <si>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</si>
  <si>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</si>
  <si>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</si>
  <si>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</si>
  <si>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</si>
  <si>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</si>
  <si>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</si>
  <si>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</si>
  <si>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</si>
  <si>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</si>
  <si>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</si>
  <si>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</si>
  <si>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</si>
  <si>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</si>
  <si>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</si>
  <si>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</si>
  <si>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</si>
  <si>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</si>
  <si>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</si>
  <si>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</si>
  <si>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</si>
  <si>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</si>
  <si>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</si>
  <si>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</si>
  <si>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</si>
  <si>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</si>
  <si>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</si>
  <si>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</si>
  <si>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</si>
  <si>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</si>
  <si>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</si>
  <si>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</si>
  <si>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</si>
  <si>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</si>
  <si>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</si>
  <si>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</si>
  <si>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</si>
  <si>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</si>
  <si>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</si>
  <si>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</si>
  <si>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</si>
  <si>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</si>
  <si>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</si>
  <si>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</si>
  <si>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</si>
  <si>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</si>
  <si>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</si>
  <si>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</si>
  <si>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</si>
  <si>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</si>
  <si>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</si>
  <si>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</si>
  <si>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</si>
  <si>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</si>
  <si>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</si>
  <si>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</si>
  <si>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</si>
  <si>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</si>
  <si>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</si>
  <si>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</si>
  <si>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</si>
  <si>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</si>
  <si>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</si>
  <si>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</si>
  <si>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</si>
  <si>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</si>
  <si>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</si>
  <si>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</si>
  <si>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</si>
  <si>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</si>
  <si>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</si>
  <si>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</si>
  <si>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</si>
  <si>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</si>
  <si>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</si>
  <si>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</si>
  <si>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</si>
  <si>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</si>
  <si>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</si>
  <si>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</si>
  <si>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</si>
  <si>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</si>
  <si>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</si>
  <si>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</si>
  <si>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</si>
  <si>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</si>
  <si>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</si>
  <si>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</si>
  <si>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</si>
  <si>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</si>
  <si>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</si>
  <si>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</si>
  <si>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</si>
  <si>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</si>
  <si>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</si>
  <si>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</si>
  <si>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</si>
  <si>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</si>
  <si>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</si>
  <si>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</si>
  <si>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</si>
  <si>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</si>
  <si>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</si>
  <si>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</si>
  <si>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</si>
  <si>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</si>
  <si>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</si>
  <si>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</si>
  <si>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</si>
  <si>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</si>
  <si>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</si>
  <si>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</si>
  <si>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</si>
  <si>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</si>
  <si>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</si>
  <si>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</si>
  <si>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</si>
  <si>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</si>
  <si>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</si>
  <si>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</si>
  <si>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</si>
  <si>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</si>
  <si>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</si>
  <si>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</si>
  <si>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</si>
  <si>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</si>
  <si>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</si>
  <si>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</si>
  <si>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</si>
  <si>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</si>
  <si>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</si>
  <si>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</si>
  <si>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</si>
  <si>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</si>
  <si>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</si>
  <si>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</si>
  <si>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</si>
  <si>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</si>
  <si>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</si>
  <si>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</si>
  <si>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</si>
  <si>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</si>
  <si>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</si>
  <si>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</si>
  <si>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</si>
  <si>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</si>
  <si>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</si>
  <si>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</si>
  <si>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</si>
  <si>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</si>
  <si>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</si>
  <si>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</si>
  <si>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</si>
  <si>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</si>
  <si>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</si>
  <si>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</si>
  <si>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</si>
  <si>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</si>
  <si>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</si>
  <si>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</si>
  <si>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</si>
  <si>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</si>
  <si>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</si>
  <si>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</si>
  <si>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</si>
  <si>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</si>
  <si>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</si>
  <si>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</si>
  <si>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</si>
  <si>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</si>
  <si>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</si>
  <si>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</si>
  <si>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</si>
  <si>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</si>
  <si>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</si>
  <si>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</si>
  <si>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</si>
  <si>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</si>
  <si>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</si>
  <si>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</si>
  <si>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</si>
  <si>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</si>
  <si>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</si>
  <si>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</si>
  <si>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</si>
  <si>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</si>
  <si>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</si>
  <si>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</si>
  <si>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</si>
  <si>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</si>
  <si>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</si>
  <si>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</si>
  <si>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</si>
  <si>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</si>
  <si>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</si>
  <si>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</si>
  <si>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</si>
  <si>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</si>
  <si>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</si>
  <si>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</si>
  <si>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</si>
  <si>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</si>
  <si>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</si>
  <si>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</si>
  <si>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</si>
  <si>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</si>
  <si>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</si>
  <si>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 xml:space="preserve"> اصول الفقه</t>
  </si>
  <si>
    <t>السادس ج للبنات</t>
  </si>
  <si>
    <t>ADELIA</t>
  </si>
  <si>
    <t>1303</t>
  </si>
  <si>
    <t>ALIYA</t>
  </si>
  <si>
    <t>1304</t>
  </si>
  <si>
    <t>ANGGITA JULIA</t>
  </si>
  <si>
    <t>1305</t>
  </si>
  <si>
    <t>ANISA NURSAFITRI</t>
  </si>
  <si>
    <t>1306</t>
  </si>
  <si>
    <t>ANNISA AULIA PRATIWI</t>
  </si>
  <si>
    <t>1307</t>
  </si>
  <si>
    <t>CHELSY AULIA</t>
  </si>
  <si>
    <t>1308</t>
  </si>
  <si>
    <t>DALIA SHINTA CHALISA</t>
  </si>
  <si>
    <t>1309</t>
  </si>
  <si>
    <t>DEA PUSPITA</t>
  </si>
  <si>
    <t>1310</t>
  </si>
  <si>
    <t>DEVA ARINDI PUTRI</t>
  </si>
  <si>
    <t>1311</t>
  </si>
  <si>
    <t>DEWI ALLAWIYAH</t>
  </si>
  <si>
    <t>1312</t>
  </si>
  <si>
    <t>DINDA LUTFIAH SYAWAL</t>
  </si>
  <si>
    <t>1313</t>
  </si>
  <si>
    <t>ELSA APRILIA MUFTI</t>
  </si>
  <si>
    <t>1314</t>
  </si>
  <si>
    <t>ESIH</t>
  </si>
  <si>
    <t>1315</t>
  </si>
  <si>
    <t>KASIH AZZAHRA</t>
  </si>
  <si>
    <t>1316</t>
  </si>
  <si>
    <t>LUSIANA</t>
  </si>
  <si>
    <t>1317</t>
  </si>
  <si>
    <t>MARSYA</t>
  </si>
  <si>
    <t>1318</t>
  </si>
  <si>
    <t>NAJMA NISA FATIHA</t>
  </si>
  <si>
    <t>1319</t>
  </si>
  <si>
    <t>NALLA BERLIANA PUTRIA FAUZI</t>
  </si>
  <si>
    <t>1320</t>
  </si>
  <si>
    <t>NASYWA NAFIAH KHOIRONI</t>
  </si>
  <si>
    <t>1321</t>
  </si>
  <si>
    <t>NAZWA RIDHO TUNISA</t>
  </si>
  <si>
    <t>1322</t>
  </si>
  <si>
    <t>NIHAYATUS SHOLIHAH</t>
  </si>
  <si>
    <t>1323</t>
  </si>
  <si>
    <t>NOVI DAIPAH</t>
  </si>
  <si>
    <t>1324</t>
  </si>
  <si>
    <t>NURUL AIDAH</t>
  </si>
  <si>
    <t>1325</t>
  </si>
  <si>
    <t>RAHMA ALIA ZAHRA</t>
  </si>
  <si>
    <t>1326</t>
  </si>
  <si>
    <t>SHOFIYAH</t>
  </si>
  <si>
    <t>1327</t>
  </si>
  <si>
    <t>SIFA RAMADANI</t>
  </si>
  <si>
    <t>1328</t>
  </si>
  <si>
    <t>SITI NURHALIZAH</t>
  </si>
  <si>
    <t>1329</t>
  </si>
  <si>
    <t>SITI UMI NURILAH FADILAH</t>
  </si>
  <si>
    <t>1330</t>
  </si>
  <si>
    <t>SYAHFA AZ ZAHRA</t>
  </si>
  <si>
    <t>1331</t>
  </si>
  <si>
    <t>TASIAH</t>
  </si>
  <si>
    <t>1332</t>
  </si>
  <si>
    <t>TIARA ROMDANAH</t>
  </si>
  <si>
    <t>1333</t>
  </si>
  <si>
    <t>TUTI ANANI</t>
  </si>
  <si>
    <t>1334</t>
  </si>
  <si>
    <t>YAYAH SA'DIYAH</t>
  </si>
  <si>
    <t>1335</t>
  </si>
  <si>
    <t>Fisika</t>
  </si>
  <si>
    <t>لاستئذان</t>
  </si>
  <si>
    <t xml:space="preserve">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</si>
</sst>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5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7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9" fillId="0" borderId="0" xfId="0" applyNumberFormat="1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33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33" val="27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769471</xdr:colOff>
      <xdr:row>52</xdr:row>
      <xdr:rowOff>141940</xdr:rowOff>
    </xdr:from>
    <xdr:to>
      <xdr:col>13</xdr:col>
      <xdr:colOff>360083</xdr:colOff>
      <xdr:row>56</xdr:row>
      <xdr:rowOff>119827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8471" y="10234705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142</v>
      </c>
    </row>
    <row r="4" spans="3:3" x14ac:dyDescent="0.35">
      <c r="C4" t="s">
        <v>143</v>
      </c>
    </row>
    <row r="6" spans="3:3" x14ac:dyDescent="0.35">
      <c r="C6" t="s">
        <v>144</v>
      </c>
    </row>
    <row r="8" spans="3:3" x14ac:dyDescent="0.35">
      <c r="C8" t="s">
        <v>145</v>
      </c>
    </row>
    <row r="10" spans="3:3" x14ac:dyDescent="0.35">
      <c r="C10" t="s">
        <v>146</v>
      </c>
    </row>
    <row r="12" spans="3:3" x14ac:dyDescent="0.35">
      <c r="C12" t="s">
        <v>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7" zoomScale="94" workbookViewId="0">
      <selection activeCell="C21" sqref="C21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19" t="s">
        <v>170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1" t="s">
        <v>94</v>
      </c>
      <c r="B4" s="21" t="str">
        <f>CONCATENATE(F4," ",E4," ",C4)</f>
        <v>الصف  : السادس ج للبنات</v>
      </c>
      <c r="C4" s="124" t="s">
        <v>287</v>
      </c>
      <c r="D4" s="124"/>
      <c r="E4" s="124" t="s">
        <v>151</v>
      </c>
      <c r="F4" s="59" t="s">
        <v>150</v>
      </c>
      <c r="G4" s="118">
        <v>1</v>
      </c>
    </row>
    <row r="5" spans="1:12" x14ac:dyDescent="0.35">
      <c r="C5" s="124"/>
      <c r="D5" s="124"/>
      <c r="E5" s="124"/>
      <c r="F5" s="58" t="s">
        <v>155</v>
      </c>
      <c r="G5" s="118"/>
    </row>
    <row r="6" spans="1:12" ht="7" customHeight="1" x14ac:dyDescent="0.35">
      <c r="C6" s="126"/>
      <c r="D6" s="126"/>
      <c r="E6" s="126"/>
      <c r="F6" s="126"/>
      <c r="G6" s="126"/>
    </row>
    <row r="7" spans="1:12" ht="21" x14ac:dyDescent="0.35">
      <c r="A7" s="22" t="s">
        <v>94</v>
      </c>
      <c r="B7" s="21" t="str">
        <f>CONCATENATE(F7," ",E7," ",C7)</f>
        <v>الفصل الدراسي : الأول</v>
      </c>
      <c r="C7" s="125" t="s">
        <v>281</v>
      </c>
      <c r="D7" s="125"/>
      <c r="E7" s="124" t="s">
        <v>151</v>
      </c>
      <c r="F7" s="59" t="s">
        <v>162</v>
      </c>
      <c r="G7" s="118">
        <v>2</v>
      </c>
    </row>
    <row r="8" spans="1:12" ht="21.65" customHeight="1" x14ac:dyDescent="0.35">
      <c r="C8" s="125"/>
      <c r="D8" s="125"/>
      <c r="E8" s="124"/>
      <c r="F8" s="58" t="s">
        <v>163</v>
      </c>
      <c r="G8" s="118"/>
    </row>
    <row r="9" spans="1:12" ht="7" customHeight="1" x14ac:dyDescent="0.35">
      <c r="C9" s="126"/>
      <c r="D9" s="126"/>
      <c r="E9" s="126"/>
      <c r="F9" s="126"/>
      <c r="G9" s="126"/>
    </row>
    <row r="10" spans="1:12" ht="26.5" customHeight="1" x14ac:dyDescent="0.5">
      <c r="A10" s="21" t="s">
        <v>94</v>
      </c>
      <c r="B10" s="21" t="str">
        <f>CONCATENATE(F10," : ",C11," ه"," \ ",C10," م")</f>
        <v>العام الدراسي : ١٤٤٤ - ١٤٤٥ ه \ ٢٠٢٣ - ٢٠٢٤ م</v>
      </c>
      <c r="C10" s="127" t="s">
        <v>282</v>
      </c>
      <c r="D10" s="127"/>
      <c r="E10" s="124" t="s">
        <v>151</v>
      </c>
      <c r="F10" s="57" t="s">
        <v>152</v>
      </c>
      <c r="G10" s="118">
        <v>3</v>
      </c>
    </row>
    <row r="11" spans="1:12" ht="26.15" customHeight="1" x14ac:dyDescent="0.35">
      <c r="C11" s="123" t="s">
        <v>283</v>
      </c>
      <c r="D11" s="123"/>
      <c r="E11" s="124"/>
      <c r="F11" s="58" t="s">
        <v>154</v>
      </c>
      <c r="G11" s="118"/>
    </row>
    <row r="12" spans="1:12" ht="6.65" customHeight="1" x14ac:dyDescent="0.35">
      <c r="C12" s="126"/>
      <c r="D12" s="126"/>
      <c r="E12" s="126"/>
      <c r="F12" s="126"/>
      <c r="G12" s="126"/>
    </row>
    <row r="13" spans="1:12" ht="21" x14ac:dyDescent="0.5">
      <c r="C13" s="129" t="s">
        <v>284</v>
      </c>
      <c r="D13" s="130"/>
      <c r="E13" s="124" t="s">
        <v>151</v>
      </c>
      <c r="F13" s="57" t="s">
        <v>153</v>
      </c>
      <c r="G13" s="118">
        <v>4</v>
      </c>
      <c r="K13" s="55"/>
    </row>
    <row r="14" spans="1:12" ht="22.5" customHeight="1" x14ac:dyDescent="0.35">
      <c r="C14" s="130" t="s">
        <v>285</v>
      </c>
      <c r="D14" s="130"/>
      <c r="E14" s="124"/>
      <c r="F14" s="58" t="s">
        <v>156</v>
      </c>
      <c r="G14" s="118"/>
      <c r="K14" s="55"/>
    </row>
    <row r="15" spans="1:12" ht="6" customHeight="1" x14ac:dyDescent="0.35">
      <c r="C15" s="126"/>
      <c r="D15" s="126"/>
      <c r="E15" s="126"/>
      <c r="F15" s="126"/>
      <c r="G15" s="126"/>
    </row>
    <row r="16" spans="1:12" ht="21" x14ac:dyDescent="0.5">
      <c r="C16" s="123" t="s">
        <v>260</v>
      </c>
      <c r="D16" s="123"/>
      <c r="E16" s="124" t="s">
        <v>151</v>
      </c>
      <c r="F16" s="57" t="s">
        <v>158</v>
      </c>
      <c r="G16" s="118">
        <v>5</v>
      </c>
      <c r="K16" s="55"/>
      <c r="L16" s="55"/>
    </row>
    <row r="17" spans="3:12" x14ac:dyDescent="0.35">
      <c r="C17" s="123"/>
      <c r="D17" s="123"/>
      <c r="E17" s="124"/>
      <c r="F17" s="58" t="s">
        <v>160</v>
      </c>
      <c r="G17" s="118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3" t="s">
        <v>356</v>
      </c>
      <c r="D19" s="123"/>
      <c r="E19" s="124" t="s">
        <v>151</v>
      </c>
      <c r="F19" s="57" t="s">
        <v>159</v>
      </c>
      <c r="G19" s="118">
        <v>6</v>
      </c>
    </row>
    <row r="20" spans="3:12" x14ac:dyDescent="0.35">
      <c r="C20" s="123"/>
      <c r="D20" s="123"/>
      <c r="E20" s="124"/>
      <c r="F20" s="56" t="s">
        <v>161</v>
      </c>
      <c r="G20" s="118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14.81640625" style="21" customWidth="1"/>
    <col min="5" max="16384" width="8.7265625" style="21"/>
  </cols>
  <sheetData>
    <row r="1" spans="1:4" ht="27.65" customHeight="1" x14ac:dyDescent="0.35">
      <c r="A1" s="108" t="s">
        <v>75</v>
      </c>
      <c r="B1" s="12" t="s">
        <v>164</v>
      </c>
      <c r="C1" s="12" t="s">
        <v>165</v>
      </c>
      <c r="D1" s="12" t="s">
        <v>166</v>
      </c>
    </row>
    <row r="2" spans="1:4" x14ac:dyDescent="0.35">
      <c r="A2" s="10">
        <v>1</v>
      </c>
      <c r="B2" s="106" t="s">
        <v>288</v>
      </c>
      <c r="C2" s="107" t="s">
        <v>289</v>
      </c>
      <c r="D2" s="106"/>
    </row>
    <row r="3" spans="1:4" x14ac:dyDescent="0.35">
      <c r="A3" s="10">
        <v>2</v>
      </c>
      <c r="B3" s="106" t="s">
        <v>290</v>
      </c>
      <c r="C3" s="107" t="s">
        <v>291</v>
      </c>
      <c r="D3" s="106"/>
    </row>
    <row r="4" spans="1:4" x14ac:dyDescent="0.35">
      <c r="A4" s="10">
        <v>3</v>
      </c>
      <c r="B4" s="106" t="s">
        <v>292</v>
      </c>
      <c r="C4" s="107" t="s">
        <v>293</v>
      </c>
      <c r="D4" s="106"/>
    </row>
    <row r="5" spans="1:4" x14ac:dyDescent="0.35">
      <c r="A5" s="10">
        <v>4</v>
      </c>
      <c r="B5" s="106" t="s">
        <v>294</v>
      </c>
      <c r="C5" s="107" t="s">
        <v>295</v>
      </c>
      <c r="D5" s="106"/>
    </row>
    <row r="6" spans="1:4" x14ac:dyDescent="0.35">
      <c r="A6" s="10">
        <v>5</v>
      </c>
      <c r="B6" s="106" t="s">
        <v>296</v>
      </c>
      <c r="C6" s="107" t="s">
        <v>297</v>
      </c>
      <c r="D6" s="106"/>
    </row>
    <row r="7" spans="1:4" x14ac:dyDescent="0.35">
      <c r="A7" s="10">
        <v>6</v>
      </c>
      <c r="B7" s="106" t="s">
        <v>298</v>
      </c>
      <c r="C7" s="107" t="s">
        <v>299</v>
      </c>
      <c r="D7" s="106"/>
    </row>
    <row r="8" spans="1:4" x14ac:dyDescent="0.35">
      <c r="A8" s="10">
        <v>7</v>
      </c>
      <c r="B8" s="106" t="s">
        <v>300</v>
      </c>
      <c r="C8" s="107" t="s">
        <v>301</v>
      </c>
      <c r="D8" s="106"/>
    </row>
    <row r="9" spans="1:4" x14ac:dyDescent="0.35">
      <c r="A9" s="10">
        <v>8</v>
      </c>
      <c r="B9" s="106" t="s">
        <v>302</v>
      </c>
      <c r="C9" s="107" t="s">
        <v>303</v>
      </c>
      <c r="D9" s="106"/>
    </row>
    <row r="10" spans="1:4" x14ac:dyDescent="0.35">
      <c r="A10" s="10">
        <v>9</v>
      </c>
      <c r="B10" s="106" t="s">
        <v>304</v>
      </c>
      <c r="C10" s="107" t="s">
        <v>305</v>
      </c>
      <c r="D10" s="106"/>
    </row>
    <row r="11" spans="1:4" x14ac:dyDescent="0.35">
      <c r="A11" s="10">
        <v>10</v>
      </c>
      <c r="B11" s="106" t="s">
        <v>306</v>
      </c>
      <c r="C11" s="107" t="s">
        <v>307</v>
      </c>
      <c r="D11" s="106"/>
    </row>
    <row r="12" spans="1:4" x14ac:dyDescent="0.35">
      <c r="A12" s="10">
        <v>11</v>
      </c>
      <c r="B12" s="106" t="s">
        <v>308</v>
      </c>
      <c r="C12" s="107" t="s">
        <v>309</v>
      </c>
      <c r="D12" s="106"/>
    </row>
    <row r="13" spans="1:4" x14ac:dyDescent="0.35">
      <c r="A13" s="10">
        <v>12</v>
      </c>
      <c r="B13" s="106" t="s">
        <v>310</v>
      </c>
      <c r="C13" s="107" t="s">
        <v>311</v>
      </c>
      <c r="D13" s="106"/>
    </row>
    <row r="14" spans="1:4" x14ac:dyDescent="0.35">
      <c r="A14" s="10">
        <v>13</v>
      </c>
      <c r="B14" s="106" t="s">
        <v>312</v>
      </c>
      <c r="C14" s="107" t="s">
        <v>313</v>
      </c>
      <c r="D14" s="106"/>
    </row>
    <row r="15" spans="1:4" x14ac:dyDescent="0.35">
      <c r="A15" s="10">
        <v>14</v>
      </c>
      <c r="B15" s="106" t="s">
        <v>314</v>
      </c>
      <c r="C15" s="107" t="s">
        <v>315</v>
      </c>
      <c r="D15" s="106"/>
    </row>
    <row r="16" spans="1:4" x14ac:dyDescent="0.35">
      <c r="A16" s="10">
        <v>15</v>
      </c>
      <c r="B16" s="106" t="s">
        <v>316</v>
      </c>
      <c r="C16" s="107" t="s">
        <v>317</v>
      </c>
      <c r="D16" s="106"/>
    </row>
    <row r="17" spans="1:4" x14ac:dyDescent="0.35">
      <c r="A17" s="10">
        <v>16</v>
      </c>
      <c r="B17" s="106" t="s">
        <v>318</v>
      </c>
      <c r="C17" s="107" t="s">
        <v>319</v>
      </c>
      <c r="D17" s="106"/>
    </row>
    <row r="18" spans="1:4" x14ac:dyDescent="0.35">
      <c r="A18" s="10">
        <v>17</v>
      </c>
      <c r="B18" s="106" t="s">
        <v>320</v>
      </c>
      <c r="C18" s="107" t="s">
        <v>321</v>
      </c>
      <c r="D18" s="106"/>
    </row>
    <row r="19" spans="1:4" x14ac:dyDescent="0.35">
      <c r="A19" s="10">
        <v>18</v>
      </c>
      <c r="B19" s="106" t="s">
        <v>322</v>
      </c>
      <c r="C19" s="107" t="s">
        <v>323</v>
      </c>
      <c r="D19" s="106"/>
    </row>
    <row r="20" spans="1:4" x14ac:dyDescent="0.35">
      <c r="A20" s="10">
        <v>19</v>
      </c>
      <c r="B20" s="106" t="s">
        <v>324</v>
      </c>
      <c r="C20" s="107" t="s">
        <v>325</v>
      </c>
      <c r="D20" s="106"/>
    </row>
    <row r="21" spans="1:4" x14ac:dyDescent="0.35">
      <c r="A21" s="10">
        <v>20</v>
      </c>
      <c r="B21" s="106" t="s">
        <v>326</v>
      </c>
      <c r="C21" s="107" t="s">
        <v>327</v>
      </c>
      <c r="D21" s="106"/>
    </row>
    <row r="22" spans="1:4" x14ac:dyDescent="0.35">
      <c r="A22" s="10">
        <v>21</v>
      </c>
      <c r="B22" s="106" t="s">
        <v>328</v>
      </c>
      <c r="C22" s="107" t="s">
        <v>329</v>
      </c>
      <c r="D22" s="106"/>
    </row>
    <row r="23" spans="1:4" x14ac:dyDescent="0.35">
      <c r="A23" s="10">
        <v>22</v>
      </c>
      <c r="B23" s="106" t="s">
        <v>330</v>
      </c>
      <c r="C23" s="107" t="s">
        <v>331</v>
      </c>
      <c r="D23" s="106"/>
    </row>
    <row r="24" spans="1:4" x14ac:dyDescent="0.35">
      <c r="A24" s="10">
        <v>23</v>
      </c>
      <c r="B24" s="106" t="s">
        <v>332</v>
      </c>
      <c r="C24" s="107" t="s">
        <v>333</v>
      </c>
      <c r="D24" s="106"/>
    </row>
    <row r="25" spans="1:4" x14ac:dyDescent="0.35">
      <c r="A25" s="10">
        <v>24</v>
      </c>
      <c r="B25" s="106" t="s">
        <v>334</v>
      </c>
      <c r="C25" s="107" t="s">
        <v>335</v>
      </c>
      <c r="D25" s="106"/>
    </row>
    <row r="26" spans="1:4" x14ac:dyDescent="0.35">
      <c r="A26" s="10">
        <v>25</v>
      </c>
      <c r="B26" s="106" t="s">
        <v>336</v>
      </c>
      <c r="C26" s="107" t="s">
        <v>337</v>
      </c>
      <c r="D26" s="106"/>
    </row>
    <row r="27" spans="1:4" x14ac:dyDescent="0.35">
      <c r="A27" s="10">
        <v>26</v>
      </c>
      <c r="B27" s="106" t="s">
        <v>338</v>
      </c>
      <c r="C27" s="107" t="s">
        <v>339</v>
      </c>
      <c r="D27" s="106"/>
    </row>
    <row r="28" spans="1:4" x14ac:dyDescent="0.35">
      <c r="A28" s="10">
        <v>27</v>
      </c>
      <c r="B28" s="106" t="s">
        <v>340</v>
      </c>
      <c r="C28" s="107" t="s">
        <v>341</v>
      </c>
      <c r="D28" s="106"/>
    </row>
    <row r="29" spans="1:4" x14ac:dyDescent="0.35">
      <c r="A29" s="10">
        <v>28</v>
      </c>
      <c r="B29" s="106" t="s">
        <v>342</v>
      </c>
      <c r="C29" s="107" t="s">
        <v>343</v>
      </c>
      <c r="D29" s="106"/>
    </row>
    <row r="30" spans="1:4" x14ac:dyDescent="0.35">
      <c r="A30" s="10">
        <v>29</v>
      </c>
      <c r="B30" s="105" t="s">
        <v>344</v>
      </c>
      <c r="C30" s="71" t="s">
        <v>345</v>
      </c>
      <c r="D30" s="106"/>
    </row>
    <row r="31" spans="1:4" x14ac:dyDescent="0.35">
      <c r="A31" s="10">
        <v>30</v>
      </c>
      <c r="B31" s="106" t="s">
        <v>346</v>
      </c>
      <c r="C31" s="106" t="s">
        <v>347</v>
      </c>
      <c r="D31" s="106"/>
    </row>
    <row r="32" spans="1:4" x14ac:dyDescent="0.35">
      <c r="A32" s="10">
        <v>31</v>
      </c>
      <c r="B32" s="106" t="s">
        <v>348</v>
      </c>
      <c r="C32" s="106" t="s">
        <v>349</v>
      </c>
      <c r="D32" s="106"/>
    </row>
    <row r="33" spans="1:4" x14ac:dyDescent="0.35">
      <c r="A33" s="10">
        <v>32</v>
      </c>
      <c r="B33" s="106" t="s">
        <v>350</v>
      </c>
      <c r="C33" s="106" t="s">
        <v>351</v>
      </c>
      <c r="D33" s="106"/>
    </row>
    <row r="34" spans="1:4" x14ac:dyDescent="0.35">
      <c r="A34" s="10">
        <v>33</v>
      </c>
      <c r="B34" s="106" t="s">
        <v>352</v>
      </c>
      <c r="C34" s="106" t="s">
        <v>353</v>
      </c>
      <c r="D34" s="106"/>
    </row>
    <row r="35" spans="1:4" x14ac:dyDescent="0.35">
      <c r="A35" s="10">
        <v>34</v>
      </c>
      <c r="B35" s="106"/>
      <c r="C35" s="106"/>
      <c r="D35" s="106"/>
    </row>
    <row r="36" spans="1:4" x14ac:dyDescent="0.35">
      <c r="A36" s="10">
        <v>35</v>
      </c>
      <c r="B36" s="106"/>
      <c r="C36" s="106"/>
      <c r="D36" s="106"/>
    </row>
    <row r="37" spans="1:4" x14ac:dyDescent="0.35">
      <c r="A37" s="10">
        <v>36</v>
      </c>
      <c r="B37" s="106"/>
      <c r="C37" s="106"/>
      <c r="D37" s="106"/>
    </row>
    <row r="38" spans="1:4" x14ac:dyDescent="0.35">
      <c r="A38" s="10">
        <v>37</v>
      </c>
      <c r="B38" s="106"/>
      <c r="C38" s="106"/>
      <c r="D38" s="106"/>
    </row>
    <row r="39" spans="1:4" x14ac:dyDescent="0.35">
      <c r="A39" s="10">
        <v>38</v>
      </c>
      <c r="B39" s="106"/>
      <c r="C39" s="106"/>
      <c r="D39" s="106"/>
    </row>
    <row r="40" spans="1:4" x14ac:dyDescent="0.35">
      <c r="A40" s="10">
        <v>39</v>
      </c>
      <c r="B40" s="106"/>
      <c r="C40" s="106"/>
      <c r="D40" s="106"/>
    </row>
    <row r="41" spans="1:4" x14ac:dyDescent="0.35">
      <c r="A41" s="10">
        <v>40</v>
      </c>
      <c r="B41" s="106"/>
      <c r="C41" s="106"/>
      <c r="D41" s="106"/>
    </row>
  </sheetData>
  <sheetProtection algorithmName="SHA-512" hashValue="JXra5ZC+n5grsLTIL9UDHh/B71CQX0hDnKfYwapF6qmdD5mONUxxfMTeXrgbOy2VrrzccemZmsTpPzLX00LLOQ==" saltValue="dSLxM9aDB1h8R4kLvSYGU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A17" zoomScale="80" zoomScaleNormal="80" workbookViewId="0">
      <selection activeCell="M2" sqref="M2:M3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1796875" bestFit="1" customWidth="1"/>
    <col min="31" max="32" width="4.1796875" bestFit="1" customWidth="1"/>
    <col min="33" max="33" width="5.453125" bestFit="1" customWidth="1"/>
    <col min="34" max="36" width="4.1796875" bestFit="1" customWidth="1"/>
    <col min="37" max="37" width="5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75</v>
      </c>
      <c r="B1" s="12" t="s">
        <v>164</v>
      </c>
      <c r="C1" s="11" t="s">
        <v>54</v>
      </c>
      <c r="D1" s="111" t="s">
        <v>7</v>
      </c>
      <c r="E1" s="111" t="s">
        <v>9</v>
      </c>
      <c r="F1" s="111" t="s">
        <v>11</v>
      </c>
      <c r="G1" s="111" t="s">
        <v>13</v>
      </c>
      <c r="H1" s="111" t="s">
        <v>56</v>
      </c>
      <c r="I1" s="111" t="s">
        <v>15</v>
      </c>
      <c r="J1" s="111" t="s">
        <v>278</v>
      </c>
      <c r="K1" s="111" t="s">
        <v>57</v>
      </c>
      <c r="L1" s="111" t="s">
        <v>58</v>
      </c>
      <c r="M1" s="111" t="s">
        <v>59</v>
      </c>
      <c r="N1" s="111" t="s">
        <v>60</v>
      </c>
      <c r="O1" s="111" t="s">
        <v>61</v>
      </c>
      <c r="P1" s="111" t="s">
        <v>17</v>
      </c>
      <c r="Q1" s="111" t="s">
        <v>18</v>
      </c>
      <c r="R1" s="111" t="s">
        <v>62</v>
      </c>
      <c r="S1" s="111" t="s">
        <v>63</v>
      </c>
      <c r="T1" s="111" t="s">
        <v>20</v>
      </c>
      <c r="U1" s="111" t="s">
        <v>275</v>
      </c>
      <c r="V1" s="111" t="s">
        <v>276</v>
      </c>
      <c r="W1" s="111" t="s">
        <v>23</v>
      </c>
      <c r="X1" s="111" t="s">
        <v>64</v>
      </c>
      <c r="Y1" s="111" t="s">
        <v>26</v>
      </c>
      <c r="Z1" s="111" t="s">
        <v>277</v>
      </c>
      <c r="AA1" s="111" t="s">
        <v>29</v>
      </c>
      <c r="AB1" s="111" t="s">
        <v>30</v>
      </c>
      <c r="AC1" s="13" t="s">
        <v>65</v>
      </c>
      <c r="AD1" s="13" t="s">
        <v>67</v>
      </c>
      <c r="AE1" s="13" t="s">
        <v>68</v>
      </c>
      <c r="AF1" s="13" t="s">
        <v>354</v>
      </c>
      <c r="AG1" s="13" t="s">
        <v>69</v>
      </c>
      <c r="AH1" s="13" t="s">
        <v>70</v>
      </c>
      <c r="AI1" s="13" t="s">
        <v>71</v>
      </c>
      <c r="AJ1" s="13" t="s">
        <v>72</v>
      </c>
      <c r="AK1" s="13" t="s">
        <v>73</v>
      </c>
      <c r="AL1" s="13" t="s">
        <v>74</v>
      </c>
      <c r="AM1" s="13" t="s">
        <v>76</v>
      </c>
      <c r="AN1" s="13" t="s">
        <v>274</v>
      </c>
      <c r="AO1" s="14" t="s">
        <v>77</v>
      </c>
      <c r="AP1" s="15" t="s">
        <v>141</v>
      </c>
    </row>
    <row r="2" spans="1:42" ht="15.5" x14ac:dyDescent="0.35">
      <c r="A2" s="10">
        <f>'Data Siswa'!A2</f>
        <v>1</v>
      </c>
      <c r="B2" s="77" t="str">
        <f>'Data Siswa'!B2</f>
        <v>ADELIA</v>
      </c>
      <c r="C2" s="10" t="str">
        <f>'Data Siswa'!C2</f>
        <v>1303</v>
      </c>
      <c r="D2" s="16">
        <v>7</v>
      </c>
      <c r="E2" s="16">
        <v>6.5</v>
      </c>
      <c r="F2" s="16">
        <v>4</v>
      </c>
      <c r="G2" s="16">
        <v>7</v>
      </c>
      <c r="H2" s="16">
        <v>6</v>
      </c>
      <c r="I2" s="16">
        <v>6</v>
      </c>
      <c r="J2" s="16">
        <v>6</v>
      </c>
      <c r="K2" s="16">
        <v>5</v>
      </c>
      <c r="L2" s="16">
        <v>5</v>
      </c>
      <c r="M2" s="16">
        <v>8.5</v>
      </c>
      <c r="N2" s="16">
        <v>6.5</v>
      </c>
      <c r="O2" s="16">
        <v>5</v>
      </c>
      <c r="P2" s="16">
        <v>6</v>
      </c>
      <c r="Q2" s="16">
        <v>6</v>
      </c>
      <c r="R2" s="16">
        <v>5.8</v>
      </c>
      <c r="S2" s="16">
        <v>6</v>
      </c>
      <c r="T2" s="16">
        <v>5.5</v>
      </c>
      <c r="U2" s="16">
        <v>7.5</v>
      </c>
      <c r="V2" s="16">
        <v>6</v>
      </c>
      <c r="W2" s="16">
        <v>7</v>
      </c>
      <c r="X2" s="16">
        <v>5</v>
      </c>
      <c r="Y2" s="16"/>
      <c r="Z2" s="16">
        <v>5.5</v>
      </c>
      <c r="AA2" s="16">
        <v>7</v>
      </c>
      <c r="AB2" s="16">
        <v>7</v>
      </c>
      <c r="AC2" s="16">
        <v>6.2</v>
      </c>
      <c r="AD2" s="16">
        <v>6.5</v>
      </c>
      <c r="AE2" s="16">
        <v>6</v>
      </c>
      <c r="AF2" s="109"/>
      <c r="AG2" s="109"/>
      <c r="AH2" s="109"/>
      <c r="AI2" s="16">
        <v>6</v>
      </c>
      <c r="AJ2" s="16">
        <v>8.8000000000000007</v>
      </c>
      <c r="AK2" s="16">
        <v>7.3</v>
      </c>
      <c r="AL2" s="16">
        <v>7.9</v>
      </c>
      <c r="AM2" s="16">
        <v>8</v>
      </c>
      <c r="AN2" s="16">
        <v>7.9</v>
      </c>
      <c r="AO2" s="17">
        <f>SUM(D2:AN2)</f>
        <v>211.40000000000003</v>
      </c>
      <c r="AP2" s="65">
        <f>AVERAGE(D2:AN2)</f>
        <v>6.4060606060606071</v>
      </c>
    </row>
    <row r="3" spans="1:42" ht="15.5" x14ac:dyDescent="0.35">
      <c r="A3" s="10">
        <f>'Data Siswa'!A3</f>
        <v>2</v>
      </c>
      <c r="B3" s="77" t="str">
        <f>'Data Siswa'!B3</f>
        <v>ALIYA</v>
      </c>
      <c r="C3" s="10" t="str">
        <f>'Data Siswa'!C3</f>
        <v>1304</v>
      </c>
      <c r="D3" s="16">
        <v>7</v>
      </c>
      <c r="E3" s="16">
        <v>5</v>
      </c>
      <c r="F3" s="16">
        <v>4</v>
      </c>
      <c r="G3" s="16">
        <v>7</v>
      </c>
      <c r="H3" s="16">
        <v>6</v>
      </c>
      <c r="I3" s="16">
        <v>6</v>
      </c>
      <c r="J3" s="16">
        <v>5</v>
      </c>
      <c r="K3" s="16">
        <v>5</v>
      </c>
      <c r="L3" s="16">
        <v>4</v>
      </c>
      <c r="M3" s="16">
        <v>8.8000000000000007</v>
      </c>
      <c r="N3" s="16">
        <v>6</v>
      </c>
      <c r="O3" s="16">
        <v>5</v>
      </c>
      <c r="P3" s="16">
        <v>6.5</v>
      </c>
      <c r="Q3" s="16">
        <v>4</v>
      </c>
      <c r="R3" s="16">
        <v>6</v>
      </c>
      <c r="S3" s="16">
        <v>6.1</v>
      </c>
      <c r="T3" s="16">
        <v>4</v>
      </c>
      <c r="U3" s="16">
        <v>6.5</v>
      </c>
      <c r="V3" s="16">
        <v>7</v>
      </c>
      <c r="W3" s="16">
        <v>8</v>
      </c>
      <c r="X3" s="16">
        <v>6</v>
      </c>
      <c r="Y3" s="16"/>
      <c r="Z3" s="16">
        <v>5.5</v>
      </c>
      <c r="AA3" s="16">
        <v>7</v>
      </c>
      <c r="AB3" s="16">
        <v>7</v>
      </c>
      <c r="AC3" s="16">
        <v>6.2</v>
      </c>
      <c r="AD3" s="16">
        <v>5</v>
      </c>
      <c r="AE3" s="16">
        <v>6.5</v>
      </c>
      <c r="AF3" s="109"/>
      <c r="AG3" s="109"/>
      <c r="AH3" s="109"/>
      <c r="AI3" s="16">
        <v>5.5</v>
      </c>
      <c r="AJ3" s="16">
        <v>8.1999999999999993</v>
      </c>
      <c r="AK3" s="16">
        <v>6.5</v>
      </c>
      <c r="AL3" s="16">
        <v>8</v>
      </c>
      <c r="AM3" s="16">
        <v>8.5</v>
      </c>
      <c r="AN3" s="16">
        <v>7.9</v>
      </c>
      <c r="AO3" s="17">
        <f t="shared" ref="AO3:AO41" si="0">SUM(D3:AN3)</f>
        <v>204.69999999999996</v>
      </c>
      <c r="AP3" s="65">
        <f t="shared" ref="AP3:AP41" si="1">AVERAGE(D3:AN3)</f>
        <v>6.2030303030303022</v>
      </c>
    </row>
    <row r="4" spans="1:42" ht="15.5" x14ac:dyDescent="0.35">
      <c r="A4" s="10">
        <f>'Data Siswa'!A4</f>
        <v>3</v>
      </c>
      <c r="B4" s="77" t="str">
        <f>'Data Siswa'!B4</f>
        <v>ANGGITA JULIA</v>
      </c>
      <c r="C4" s="10" t="str">
        <f>'Data Siswa'!C4</f>
        <v>1305</v>
      </c>
      <c r="D4" s="16">
        <v>6.5</v>
      </c>
      <c r="E4" s="16">
        <v>5</v>
      </c>
      <c r="F4" s="16">
        <v>4.5</v>
      </c>
      <c r="G4" s="16">
        <v>7.5</v>
      </c>
      <c r="H4" s="16">
        <v>7</v>
      </c>
      <c r="I4" s="16">
        <v>6</v>
      </c>
      <c r="J4" s="16">
        <v>5</v>
      </c>
      <c r="K4" s="16">
        <v>4.5</v>
      </c>
      <c r="L4" s="16">
        <v>7</v>
      </c>
      <c r="M4" s="16">
        <v>8.5</v>
      </c>
      <c r="N4" s="16">
        <v>6.5</v>
      </c>
      <c r="O4" s="16">
        <v>5</v>
      </c>
      <c r="P4" s="16">
        <v>6</v>
      </c>
      <c r="Q4" s="16">
        <v>6</v>
      </c>
      <c r="R4" s="16">
        <v>6.5</v>
      </c>
      <c r="S4" s="16">
        <v>6.5</v>
      </c>
      <c r="T4" s="16">
        <v>7</v>
      </c>
      <c r="U4" s="16">
        <v>8</v>
      </c>
      <c r="V4" s="16">
        <v>6</v>
      </c>
      <c r="W4" s="16">
        <v>7.5</v>
      </c>
      <c r="X4" s="16">
        <v>6</v>
      </c>
      <c r="Y4" s="16"/>
      <c r="Z4" s="16">
        <v>5</v>
      </c>
      <c r="AA4" s="16">
        <v>7</v>
      </c>
      <c r="AB4" s="16">
        <v>7</v>
      </c>
      <c r="AC4" s="16">
        <v>6</v>
      </c>
      <c r="AD4" s="16">
        <v>5.5</v>
      </c>
      <c r="AE4" s="16">
        <v>6</v>
      </c>
      <c r="AF4" s="109"/>
      <c r="AG4" s="109"/>
      <c r="AH4" s="109"/>
      <c r="AI4" s="16">
        <v>5</v>
      </c>
      <c r="AJ4" s="16">
        <v>8</v>
      </c>
      <c r="AK4" s="16">
        <v>7.3</v>
      </c>
      <c r="AL4" s="16">
        <v>7.9</v>
      </c>
      <c r="AM4" s="16">
        <v>8</v>
      </c>
      <c r="AN4" s="16">
        <v>8.1999999999999993</v>
      </c>
      <c r="AO4" s="17">
        <f t="shared" si="0"/>
        <v>213.4</v>
      </c>
      <c r="AP4" s="65">
        <f t="shared" si="1"/>
        <v>6.4666666666666668</v>
      </c>
    </row>
    <row r="5" spans="1:42" ht="15.5" x14ac:dyDescent="0.35">
      <c r="A5" s="10">
        <f>'Data Siswa'!A5</f>
        <v>4</v>
      </c>
      <c r="B5" s="77" t="str">
        <f>'Data Siswa'!B5</f>
        <v>ANISA NURSAFITRI</v>
      </c>
      <c r="C5" s="10" t="str">
        <f>'Data Siswa'!C5</f>
        <v>1306</v>
      </c>
      <c r="D5" s="16">
        <v>7</v>
      </c>
      <c r="E5" s="16">
        <v>5.5</v>
      </c>
      <c r="F5" s="16">
        <v>4.5</v>
      </c>
      <c r="G5" s="16">
        <v>6</v>
      </c>
      <c r="H5" s="16">
        <v>6</v>
      </c>
      <c r="I5" s="16">
        <v>6</v>
      </c>
      <c r="J5" s="16">
        <v>5</v>
      </c>
      <c r="K5" s="16">
        <v>5</v>
      </c>
      <c r="L5" s="16">
        <v>6</v>
      </c>
      <c r="M5" s="16">
        <v>8.8000000000000007</v>
      </c>
      <c r="N5" s="16">
        <v>6</v>
      </c>
      <c r="O5" s="16">
        <v>4</v>
      </c>
      <c r="P5" s="16">
        <v>6</v>
      </c>
      <c r="Q5" s="16">
        <v>4</v>
      </c>
      <c r="R5" s="16">
        <v>5.6</v>
      </c>
      <c r="S5" s="16">
        <v>6</v>
      </c>
      <c r="T5" s="16">
        <v>4</v>
      </c>
      <c r="U5" s="16">
        <v>6</v>
      </c>
      <c r="V5" s="16">
        <v>6</v>
      </c>
      <c r="W5" s="16">
        <v>5.5</v>
      </c>
      <c r="X5" s="16">
        <v>5</v>
      </c>
      <c r="Y5" s="16"/>
      <c r="Z5" s="16">
        <v>4.5</v>
      </c>
      <c r="AA5" s="16">
        <v>7</v>
      </c>
      <c r="AB5" s="16">
        <v>7</v>
      </c>
      <c r="AC5" s="16">
        <v>6.2</v>
      </c>
      <c r="AD5" s="16">
        <v>5</v>
      </c>
      <c r="AE5" s="16">
        <v>6</v>
      </c>
      <c r="AF5" s="109"/>
      <c r="AG5" s="109"/>
      <c r="AH5" s="109"/>
      <c r="AI5" s="16">
        <v>6</v>
      </c>
      <c r="AJ5" s="16">
        <v>8.3000000000000007</v>
      </c>
      <c r="AK5" s="16">
        <v>7.5</v>
      </c>
      <c r="AL5" s="16">
        <v>7.8</v>
      </c>
      <c r="AM5" s="16">
        <v>8.5</v>
      </c>
      <c r="AN5" s="16">
        <v>8</v>
      </c>
      <c r="AO5" s="17">
        <f t="shared" si="0"/>
        <v>199.7</v>
      </c>
      <c r="AP5" s="65">
        <f t="shared" si="1"/>
        <v>6.0515151515151508</v>
      </c>
    </row>
    <row r="6" spans="1:42" ht="15.5" x14ac:dyDescent="0.35">
      <c r="A6" s="10">
        <f>'Data Siswa'!A6</f>
        <v>5</v>
      </c>
      <c r="B6" s="77" t="str">
        <f>'Data Siswa'!B6</f>
        <v>ANNISA AULIA PRATIWI</v>
      </c>
      <c r="C6" s="10" t="str">
        <f>'Data Siswa'!C6</f>
        <v>1307</v>
      </c>
      <c r="D6" s="16">
        <v>6</v>
      </c>
      <c r="E6" s="16">
        <v>6</v>
      </c>
      <c r="F6" s="16">
        <v>4</v>
      </c>
      <c r="G6" s="16">
        <v>5.5</v>
      </c>
      <c r="H6" s="16">
        <v>5</v>
      </c>
      <c r="I6" s="16">
        <v>5</v>
      </c>
      <c r="J6" s="16">
        <v>5</v>
      </c>
      <c r="K6" s="16">
        <v>4.5</v>
      </c>
      <c r="L6" s="16">
        <v>6</v>
      </c>
      <c r="M6" s="16">
        <v>8.8000000000000007</v>
      </c>
      <c r="N6" s="16">
        <v>5</v>
      </c>
      <c r="O6" s="16">
        <v>5.5</v>
      </c>
      <c r="P6" s="16">
        <v>6.5</v>
      </c>
      <c r="Q6" s="16">
        <v>6</v>
      </c>
      <c r="R6" s="16">
        <v>5.7</v>
      </c>
      <c r="S6" s="16">
        <v>6</v>
      </c>
      <c r="T6" s="16">
        <v>4.5</v>
      </c>
      <c r="U6" s="16">
        <v>6</v>
      </c>
      <c r="V6" s="16">
        <v>6</v>
      </c>
      <c r="W6" s="16">
        <v>7</v>
      </c>
      <c r="X6" s="16">
        <v>6</v>
      </c>
      <c r="Y6" s="16"/>
      <c r="Z6" s="16">
        <v>4.5</v>
      </c>
      <c r="AA6" s="16">
        <v>7</v>
      </c>
      <c r="AB6" s="16">
        <v>6.5</v>
      </c>
      <c r="AC6" s="16">
        <v>6.6</v>
      </c>
      <c r="AD6" s="16">
        <v>5.5</v>
      </c>
      <c r="AE6" s="16">
        <v>6.5</v>
      </c>
      <c r="AF6" s="109"/>
      <c r="AG6" s="109"/>
      <c r="AH6" s="109"/>
      <c r="AI6" s="16">
        <v>5</v>
      </c>
      <c r="AJ6" s="16">
        <v>8.1</v>
      </c>
      <c r="AK6" s="16">
        <v>7.5</v>
      </c>
      <c r="AL6" s="16">
        <v>7.7</v>
      </c>
      <c r="AM6" s="16">
        <v>8.6999999999999993</v>
      </c>
      <c r="AN6" s="16">
        <v>7.8</v>
      </c>
      <c r="AO6" s="17">
        <f t="shared" si="0"/>
        <v>201.39999999999998</v>
      </c>
      <c r="AP6" s="65">
        <f t="shared" si="1"/>
        <v>6.1030303030303026</v>
      </c>
    </row>
    <row r="7" spans="1:42" ht="15.5" x14ac:dyDescent="0.35">
      <c r="A7" s="10">
        <f>'Data Siswa'!A7</f>
        <v>6</v>
      </c>
      <c r="B7" s="77" t="str">
        <f>'Data Siswa'!B7</f>
        <v>CHELSY AULIA</v>
      </c>
      <c r="C7" s="10" t="str">
        <f>'Data Siswa'!C7</f>
        <v>1308</v>
      </c>
      <c r="D7" s="16">
        <v>6</v>
      </c>
      <c r="E7" s="16">
        <v>5.5</v>
      </c>
      <c r="F7" s="16">
        <v>4.5</v>
      </c>
      <c r="G7" s="16">
        <v>6.5</v>
      </c>
      <c r="H7" s="16">
        <v>6.5</v>
      </c>
      <c r="I7" s="16">
        <v>6</v>
      </c>
      <c r="J7" s="16">
        <v>4</v>
      </c>
      <c r="K7" s="16">
        <v>4.5</v>
      </c>
      <c r="L7" s="16">
        <v>6</v>
      </c>
      <c r="M7" s="16">
        <v>8</v>
      </c>
      <c r="N7" s="16">
        <v>5.5</v>
      </c>
      <c r="O7" s="16">
        <v>4</v>
      </c>
      <c r="P7" s="16">
        <v>6.5</v>
      </c>
      <c r="Q7" s="16">
        <v>6</v>
      </c>
      <c r="R7" s="16">
        <v>6</v>
      </c>
      <c r="S7" s="16">
        <v>6.2</v>
      </c>
      <c r="T7" s="16">
        <v>6</v>
      </c>
      <c r="U7" s="16">
        <v>6</v>
      </c>
      <c r="V7" s="16">
        <v>7</v>
      </c>
      <c r="W7" s="16">
        <v>6</v>
      </c>
      <c r="X7" s="16">
        <v>5</v>
      </c>
      <c r="Y7" s="16"/>
      <c r="Z7" s="16">
        <v>4</v>
      </c>
      <c r="AA7" s="16">
        <v>7</v>
      </c>
      <c r="AB7" s="16">
        <v>6.5</v>
      </c>
      <c r="AC7" s="16">
        <v>6</v>
      </c>
      <c r="AD7" s="16">
        <v>5</v>
      </c>
      <c r="AE7" s="16">
        <v>7</v>
      </c>
      <c r="AF7" s="109"/>
      <c r="AG7" s="109"/>
      <c r="AH7" s="109"/>
      <c r="AI7" s="16">
        <v>5.5</v>
      </c>
      <c r="AJ7" s="16">
        <v>8.4</v>
      </c>
      <c r="AK7" s="16">
        <v>7.5</v>
      </c>
      <c r="AL7" s="16">
        <v>7.7</v>
      </c>
      <c r="AM7" s="16">
        <v>7.7</v>
      </c>
      <c r="AN7" s="16">
        <v>7.6</v>
      </c>
      <c r="AO7" s="17">
        <f t="shared" si="0"/>
        <v>201.59999999999997</v>
      </c>
      <c r="AP7" s="65">
        <f t="shared" si="1"/>
        <v>6.1090909090909085</v>
      </c>
    </row>
    <row r="8" spans="1:42" ht="15.5" x14ac:dyDescent="0.35">
      <c r="A8" s="10">
        <f>'Data Siswa'!A8</f>
        <v>7</v>
      </c>
      <c r="B8" s="77" t="str">
        <f>'Data Siswa'!B8</f>
        <v>DALIA SHINTA CHALISA</v>
      </c>
      <c r="C8" s="10" t="str">
        <f>'Data Siswa'!C8</f>
        <v>1309</v>
      </c>
      <c r="D8" s="16">
        <v>6</v>
      </c>
      <c r="E8" s="16">
        <v>6</v>
      </c>
      <c r="F8" s="16">
        <v>4.5</v>
      </c>
      <c r="G8" s="16">
        <v>7</v>
      </c>
      <c r="H8" s="16">
        <v>7</v>
      </c>
      <c r="I8" s="16">
        <v>6</v>
      </c>
      <c r="J8" s="16">
        <v>6</v>
      </c>
      <c r="K8" s="16">
        <v>5</v>
      </c>
      <c r="L8" s="16">
        <v>6.5</v>
      </c>
      <c r="M8" s="16">
        <v>8.5</v>
      </c>
      <c r="N8" s="16">
        <v>7</v>
      </c>
      <c r="O8" s="16">
        <v>5</v>
      </c>
      <c r="P8" s="16">
        <v>6.5</v>
      </c>
      <c r="Q8" s="16">
        <v>6</v>
      </c>
      <c r="R8" s="16">
        <v>6.2</v>
      </c>
      <c r="S8" s="16">
        <v>6</v>
      </c>
      <c r="T8" s="16">
        <v>6</v>
      </c>
      <c r="U8" s="16">
        <v>6</v>
      </c>
      <c r="V8" s="16">
        <v>6.5</v>
      </c>
      <c r="W8" s="16">
        <v>7</v>
      </c>
      <c r="X8" s="16">
        <v>5</v>
      </c>
      <c r="Y8" s="16"/>
      <c r="Z8" s="16">
        <v>4.5</v>
      </c>
      <c r="AA8" s="16">
        <v>7</v>
      </c>
      <c r="AB8" s="16">
        <v>6.5</v>
      </c>
      <c r="AC8" s="16">
        <v>6.4</v>
      </c>
      <c r="AD8" s="16">
        <v>6</v>
      </c>
      <c r="AE8" s="16">
        <v>6</v>
      </c>
      <c r="AF8" s="109"/>
      <c r="AG8" s="109"/>
      <c r="AH8" s="109"/>
      <c r="AI8" s="16">
        <v>6</v>
      </c>
      <c r="AJ8" s="16">
        <v>8.1999999999999993</v>
      </c>
      <c r="AK8" s="16">
        <v>7.3</v>
      </c>
      <c r="AL8" s="16">
        <v>7.7</v>
      </c>
      <c r="AM8" s="16">
        <v>8</v>
      </c>
      <c r="AN8" s="16">
        <v>7.7</v>
      </c>
      <c r="AO8" s="17">
        <f t="shared" si="0"/>
        <v>210.99999999999997</v>
      </c>
      <c r="AP8" s="65">
        <f t="shared" si="1"/>
        <v>6.3939393939393927</v>
      </c>
    </row>
    <row r="9" spans="1:42" ht="15.5" x14ac:dyDescent="0.35">
      <c r="A9" s="10">
        <f>'Data Siswa'!A9</f>
        <v>8</v>
      </c>
      <c r="B9" s="77" t="str">
        <f>'Data Siswa'!B9</f>
        <v>DEA PUSPITA</v>
      </c>
      <c r="C9" s="10" t="str">
        <f>'Data Siswa'!C9</f>
        <v>1310</v>
      </c>
      <c r="D9" s="16">
        <v>5.5</v>
      </c>
      <c r="E9" s="16">
        <v>5</v>
      </c>
      <c r="F9" s="16">
        <v>5</v>
      </c>
      <c r="G9" s="16">
        <v>7</v>
      </c>
      <c r="H9" s="16">
        <v>6.5</v>
      </c>
      <c r="I9" s="16">
        <v>6</v>
      </c>
      <c r="J9" s="16">
        <v>5</v>
      </c>
      <c r="K9" s="16">
        <v>4.5</v>
      </c>
      <c r="L9" s="16">
        <v>4.5</v>
      </c>
      <c r="M9" s="16">
        <v>8.5</v>
      </c>
      <c r="N9" s="16">
        <v>6</v>
      </c>
      <c r="O9" s="16">
        <v>5</v>
      </c>
      <c r="P9" s="16">
        <v>6.5</v>
      </c>
      <c r="Q9" s="16">
        <v>5</v>
      </c>
      <c r="R9" s="16">
        <v>5.7</v>
      </c>
      <c r="S9" s="16">
        <v>6</v>
      </c>
      <c r="T9" s="16">
        <v>6.5</v>
      </c>
      <c r="U9" s="16">
        <v>5</v>
      </c>
      <c r="V9" s="16">
        <v>6</v>
      </c>
      <c r="W9" s="16">
        <v>6.5</v>
      </c>
      <c r="X9" s="16">
        <v>5</v>
      </c>
      <c r="Y9" s="16"/>
      <c r="Z9" s="16">
        <v>4.5</v>
      </c>
      <c r="AA9" s="16">
        <v>7</v>
      </c>
      <c r="AB9" s="16">
        <v>7</v>
      </c>
      <c r="AC9" s="16">
        <v>7.2</v>
      </c>
      <c r="AD9" s="16">
        <v>5</v>
      </c>
      <c r="AE9" s="16">
        <v>6</v>
      </c>
      <c r="AF9" s="109"/>
      <c r="AG9" s="109"/>
      <c r="AH9" s="109"/>
      <c r="AI9" s="16">
        <v>5.5</v>
      </c>
      <c r="AJ9" s="16">
        <v>8.6</v>
      </c>
      <c r="AK9" s="16">
        <v>7.3</v>
      </c>
      <c r="AL9" s="16">
        <v>7.7</v>
      </c>
      <c r="AM9" s="16">
        <v>8</v>
      </c>
      <c r="AN9" s="16">
        <v>8</v>
      </c>
      <c r="AO9" s="17">
        <f t="shared" si="0"/>
        <v>202.49999999999997</v>
      </c>
      <c r="AP9" s="65">
        <f t="shared" si="1"/>
        <v>6.1363636363636358</v>
      </c>
    </row>
    <row r="10" spans="1:42" ht="15.5" x14ac:dyDescent="0.35">
      <c r="A10" s="10">
        <f>'Data Siswa'!A10</f>
        <v>9</v>
      </c>
      <c r="B10" s="77" t="str">
        <f>'Data Siswa'!B10</f>
        <v>DEVA ARINDI PUTRI</v>
      </c>
      <c r="C10" s="10" t="str">
        <f>'Data Siswa'!C10</f>
        <v>1311</v>
      </c>
      <c r="D10" s="16">
        <v>6</v>
      </c>
      <c r="E10" s="16">
        <v>5</v>
      </c>
      <c r="F10" s="16">
        <v>4</v>
      </c>
      <c r="G10" s="16">
        <v>6.5</v>
      </c>
      <c r="H10" s="16">
        <v>6.5</v>
      </c>
      <c r="I10" s="16">
        <v>6</v>
      </c>
      <c r="J10" s="16">
        <v>5</v>
      </c>
      <c r="K10" s="16">
        <v>4.5</v>
      </c>
      <c r="L10" s="16">
        <v>5</v>
      </c>
      <c r="M10" s="16">
        <v>8.5</v>
      </c>
      <c r="N10" s="16">
        <v>6</v>
      </c>
      <c r="O10" s="16">
        <v>5</v>
      </c>
      <c r="P10" s="16">
        <v>7</v>
      </c>
      <c r="Q10" s="16">
        <v>7</v>
      </c>
      <c r="R10" s="16">
        <v>6.5</v>
      </c>
      <c r="S10" s="16">
        <v>7</v>
      </c>
      <c r="T10" s="16">
        <v>5</v>
      </c>
      <c r="U10" s="16">
        <v>5</v>
      </c>
      <c r="V10" s="16">
        <v>7</v>
      </c>
      <c r="W10" s="16">
        <v>8</v>
      </c>
      <c r="X10" s="16">
        <v>5</v>
      </c>
      <c r="Y10" s="16"/>
      <c r="Z10" s="16">
        <v>4.5</v>
      </c>
      <c r="AA10" s="16">
        <v>7</v>
      </c>
      <c r="AB10" s="16">
        <v>7</v>
      </c>
      <c r="AC10" s="16">
        <v>6.2</v>
      </c>
      <c r="AD10" s="16">
        <v>5</v>
      </c>
      <c r="AE10" s="16">
        <v>6.5</v>
      </c>
      <c r="AF10" s="109"/>
      <c r="AG10" s="109"/>
      <c r="AH10" s="109"/>
      <c r="AI10" s="16">
        <v>5</v>
      </c>
      <c r="AJ10" s="16">
        <v>8</v>
      </c>
      <c r="AK10" s="16">
        <v>6.5</v>
      </c>
      <c r="AL10" s="16">
        <v>7.7</v>
      </c>
      <c r="AM10" s="16">
        <v>8</v>
      </c>
      <c r="AN10" s="16">
        <v>7.9</v>
      </c>
      <c r="AO10" s="17">
        <f t="shared" si="0"/>
        <v>204.79999999999998</v>
      </c>
      <c r="AP10" s="65">
        <f t="shared" si="1"/>
        <v>6.2060606060606052</v>
      </c>
    </row>
    <row r="11" spans="1:42" ht="15.5" x14ac:dyDescent="0.35">
      <c r="A11" s="10">
        <f>'Data Siswa'!A11</f>
        <v>10</v>
      </c>
      <c r="B11" s="77" t="str">
        <f>'Data Siswa'!B11</f>
        <v>DEWI ALLAWIYAH</v>
      </c>
      <c r="C11" s="10" t="str">
        <f>'Data Siswa'!C11</f>
        <v>1312</v>
      </c>
      <c r="D11" s="16">
        <v>6.5</v>
      </c>
      <c r="E11" s="16">
        <v>5</v>
      </c>
      <c r="F11" s="16">
        <v>4</v>
      </c>
      <c r="G11" s="16">
        <v>7</v>
      </c>
      <c r="H11" s="16">
        <v>6.5</v>
      </c>
      <c r="I11" s="16">
        <v>5.5</v>
      </c>
      <c r="J11" s="16">
        <v>6</v>
      </c>
      <c r="K11" s="16">
        <v>6</v>
      </c>
      <c r="L11" s="16">
        <v>7</v>
      </c>
      <c r="M11" s="16">
        <v>8</v>
      </c>
      <c r="N11" s="16">
        <v>6</v>
      </c>
      <c r="O11" s="16">
        <v>5</v>
      </c>
      <c r="P11" s="16">
        <v>7</v>
      </c>
      <c r="Q11" s="16">
        <v>6</v>
      </c>
      <c r="R11" s="16">
        <v>6</v>
      </c>
      <c r="S11" s="16">
        <v>6.3</v>
      </c>
      <c r="T11" s="16">
        <v>4.5</v>
      </c>
      <c r="U11" s="16">
        <v>6.5</v>
      </c>
      <c r="V11" s="16">
        <v>6</v>
      </c>
      <c r="W11" s="16">
        <v>8</v>
      </c>
      <c r="X11" s="16">
        <v>5.5</v>
      </c>
      <c r="Y11" s="16"/>
      <c r="Z11" s="16">
        <v>6</v>
      </c>
      <c r="AA11" s="16">
        <v>7</v>
      </c>
      <c r="AB11" s="16">
        <v>7.5</v>
      </c>
      <c r="AC11" s="16">
        <v>7</v>
      </c>
      <c r="AD11" s="16">
        <v>6</v>
      </c>
      <c r="AE11" s="16">
        <v>6</v>
      </c>
      <c r="AF11" s="109"/>
      <c r="AG11" s="109"/>
      <c r="AH11" s="109"/>
      <c r="AI11" s="16">
        <v>5.5</v>
      </c>
      <c r="AJ11" s="16">
        <v>8.6</v>
      </c>
      <c r="AK11" s="16">
        <v>7.5</v>
      </c>
      <c r="AL11" s="16">
        <v>8</v>
      </c>
      <c r="AM11" s="16">
        <v>7.7</v>
      </c>
      <c r="AN11" s="16">
        <v>7.9</v>
      </c>
      <c r="AO11" s="17">
        <f t="shared" si="0"/>
        <v>213</v>
      </c>
      <c r="AP11" s="65">
        <f t="shared" si="1"/>
        <v>6.4545454545454541</v>
      </c>
    </row>
    <row r="12" spans="1:42" ht="15.5" x14ac:dyDescent="0.35">
      <c r="A12" s="10">
        <f>'Data Siswa'!A12</f>
        <v>11</v>
      </c>
      <c r="B12" s="77" t="str">
        <f>'Data Siswa'!B12</f>
        <v>DINDA LUTFIAH SYAWAL</v>
      </c>
      <c r="C12" s="10" t="str">
        <f>'Data Siswa'!C12</f>
        <v>1313</v>
      </c>
      <c r="D12" s="16">
        <v>7</v>
      </c>
      <c r="E12" s="16">
        <v>5</v>
      </c>
      <c r="F12" s="16">
        <v>5</v>
      </c>
      <c r="G12" s="16">
        <v>7</v>
      </c>
      <c r="H12" s="16">
        <v>7</v>
      </c>
      <c r="I12" s="16">
        <v>6</v>
      </c>
      <c r="J12" s="16">
        <v>6</v>
      </c>
      <c r="K12" s="16">
        <v>5</v>
      </c>
      <c r="L12" s="16">
        <v>7</v>
      </c>
      <c r="M12" s="16">
        <v>8</v>
      </c>
      <c r="N12" s="16">
        <v>6.5</v>
      </c>
      <c r="O12" s="16">
        <v>5</v>
      </c>
      <c r="P12" s="16">
        <v>7</v>
      </c>
      <c r="Q12" s="16">
        <v>4</v>
      </c>
      <c r="R12" s="16">
        <v>6.2</v>
      </c>
      <c r="S12" s="16">
        <v>6</v>
      </c>
      <c r="T12" s="16">
        <v>4.5</v>
      </c>
      <c r="U12" s="16">
        <v>6</v>
      </c>
      <c r="V12" s="16">
        <v>7</v>
      </c>
      <c r="W12" s="16">
        <v>6</v>
      </c>
      <c r="X12" s="16">
        <v>5</v>
      </c>
      <c r="Y12" s="16"/>
      <c r="Z12" s="16">
        <v>4</v>
      </c>
      <c r="AA12" s="16">
        <v>7</v>
      </c>
      <c r="AB12" s="16">
        <v>7</v>
      </c>
      <c r="AC12" s="16">
        <v>6</v>
      </c>
      <c r="AD12" s="16">
        <v>6</v>
      </c>
      <c r="AE12" s="16">
        <v>6</v>
      </c>
      <c r="AF12" s="109"/>
      <c r="AG12" s="109"/>
      <c r="AH12" s="109"/>
      <c r="AI12" s="16">
        <v>6</v>
      </c>
      <c r="AJ12" s="16">
        <v>8.5</v>
      </c>
      <c r="AK12" s="16">
        <v>6.5</v>
      </c>
      <c r="AL12" s="16">
        <v>7.7</v>
      </c>
      <c r="AM12" s="16">
        <v>7.7</v>
      </c>
      <c r="AN12" s="16">
        <v>7.8</v>
      </c>
      <c r="AO12" s="17">
        <f t="shared" si="0"/>
        <v>206.39999999999998</v>
      </c>
      <c r="AP12" s="65">
        <f t="shared" si="1"/>
        <v>6.254545454545454</v>
      </c>
    </row>
    <row r="13" spans="1:42" ht="15.5" x14ac:dyDescent="0.35">
      <c r="A13" s="10">
        <f>'Data Siswa'!A13</f>
        <v>12</v>
      </c>
      <c r="B13" s="77" t="str">
        <f>'Data Siswa'!B13</f>
        <v>ELSA APRILIA MUFTI</v>
      </c>
      <c r="C13" s="10" t="str">
        <f>'Data Siswa'!C13</f>
        <v>1314</v>
      </c>
      <c r="D13" s="16">
        <v>6</v>
      </c>
      <c r="E13" s="16">
        <v>4.5</v>
      </c>
      <c r="F13" s="16">
        <v>4</v>
      </c>
      <c r="G13" s="16">
        <v>6.5</v>
      </c>
      <c r="H13" s="16">
        <v>7</v>
      </c>
      <c r="I13" s="16">
        <v>6</v>
      </c>
      <c r="J13" s="16">
        <v>4</v>
      </c>
      <c r="K13" s="16">
        <v>4.5</v>
      </c>
      <c r="L13" s="16">
        <v>5.5</v>
      </c>
      <c r="M13" s="16">
        <v>8</v>
      </c>
      <c r="N13" s="16">
        <v>5.5</v>
      </c>
      <c r="O13" s="16">
        <v>5</v>
      </c>
      <c r="P13" s="16">
        <v>6</v>
      </c>
      <c r="Q13" s="16">
        <v>4</v>
      </c>
      <c r="R13" s="16">
        <v>5.8</v>
      </c>
      <c r="S13" s="16">
        <v>6</v>
      </c>
      <c r="T13" s="16">
        <v>7</v>
      </c>
      <c r="U13" s="16">
        <v>6</v>
      </c>
      <c r="V13" s="16">
        <v>6</v>
      </c>
      <c r="W13" s="16">
        <v>5.5</v>
      </c>
      <c r="X13" s="16">
        <v>5</v>
      </c>
      <c r="Y13" s="16"/>
      <c r="Z13" s="16">
        <v>5</v>
      </c>
      <c r="AA13" s="16">
        <v>7</v>
      </c>
      <c r="AB13" s="16">
        <v>7</v>
      </c>
      <c r="AC13" s="16">
        <v>7</v>
      </c>
      <c r="AD13" s="16">
        <v>5.5</v>
      </c>
      <c r="AE13" s="16">
        <v>6.5</v>
      </c>
      <c r="AF13" s="109"/>
      <c r="AG13" s="109"/>
      <c r="AH13" s="109"/>
      <c r="AI13" s="16">
        <v>5</v>
      </c>
      <c r="AJ13" s="16">
        <v>7.6</v>
      </c>
      <c r="AK13" s="16">
        <v>7</v>
      </c>
      <c r="AL13" s="16">
        <v>7.7</v>
      </c>
      <c r="AM13" s="16">
        <v>7.8</v>
      </c>
      <c r="AN13" s="16">
        <v>7.8</v>
      </c>
      <c r="AO13" s="17">
        <f t="shared" si="0"/>
        <v>198.70000000000002</v>
      </c>
      <c r="AP13" s="65">
        <f t="shared" si="1"/>
        <v>6.0212121212121215</v>
      </c>
    </row>
    <row r="14" spans="1:42" ht="15.5" x14ac:dyDescent="0.35">
      <c r="A14" s="10">
        <f>'Data Siswa'!A14</f>
        <v>13</v>
      </c>
      <c r="B14" s="77" t="str">
        <f>'Data Siswa'!B14</f>
        <v>ESIH</v>
      </c>
      <c r="C14" s="10" t="str">
        <f>'Data Siswa'!C14</f>
        <v>1315</v>
      </c>
      <c r="D14" s="16">
        <v>5.5</v>
      </c>
      <c r="E14" s="16">
        <v>5</v>
      </c>
      <c r="F14" s="16">
        <v>4.5</v>
      </c>
      <c r="G14" s="16">
        <v>5</v>
      </c>
      <c r="H14" s="16">
        <v>6</v>
      </c>
      <c r="I14" s="16">
        <v>4.5</v>
      </c>
      <c r="J14" s="16">
        <v>4</v>
      </c>
      <c r="K14" s="16"/>
      <c r="L14" s="16">
        <v>6</v>
      </c>
      <c r="M14" s="16">
        <v>8.8000000000000007</v>
      </c>
      <c r="N14" s="16">
        <v>7</v>
      </c>
      <c r="O14" s="16">
        <v>5</v>
      </c>
      <c r="P14" s="16">
        <v>6.5</v>
      </c>
      <c r="Q14" s="16">
        <v>6</v>
      </c>
      <c r="R14" s="16">
        <v>5.8</v>
      </c>
      <c r="S14" s="16">
        <v>6</v>
      </c>
      <c r="T14" s="16">
        <v>6.5</v>
      </c>
      <c r="U14" s="16">
        <v>5</v>
      </c>
      <c r="V14" s="16">
        <v>6</v>
      </c>
      <c r="W14" s="16">
        <v>6</v>
      </c>
      <c r="X14" s="16">
        <v>5.5</v>
      </c>
      <c r="Y14" s="16"/>
      <c r="Z14" s="16">
        <v>4.5</v>
      </c>
      <c r="AA14" s="16">
        <v>7</v>
      </c>
      <c r="AB14" s="16">
        <v>7</v>
      </c>
      <c r="AC14" s="16">
        <v>6</v>
      </c>
      <c r="AD14" s="16">
        <v>5</v>
      </c>
      <c r="AE14" s="16">
        <v>8</v>
      </c>
      <c r="AF14" s="109"/>
      <c r="AG14" s="109"/>
      <c r="AH14" s="109"/>
      <c r="AI14" s="16">
        <v>5</v>
      </c>
      <c r="AJ14" s="16">
        <v>7.8</v>
      </c>
      <c r="AK14" s="16">
        <v>7</v>
      </c>
      <c r="AL14" s="16">
        <v>7.8</v>
      </c>
      <c r="AM14" s="16">
        <v>8.5</v>
      </c>
      <c r="AN14" s="16">
        <v>7.9</v>
      </c>
      <c r="AO14" s="17">
        <f t="shared" si="0"/>
        <v>196.10000000000002</v>
      </c>
      <c r="AP14" s="65">
        <f t="shared" si="1"/>
        <v>6.1281250000000007</v>
      </c>
    </row>
    <row r="15" spans="1:42" ht="15.5" x14ac:dyDescent="0.35">
      <c r="A15" s="10">
        <f>'Data Siswa'!A15</f>
        <v>14</v>
      </c>
      <c r="B15" s="77" t="str">
        <f>'Data Siswa'!B15</f>
        <v>KASIH AZZAHRA</v>
      </c>
      <c r="C15" s="10" t="str">
        <f>'Data Siswa'!C15</f>
        <v>1316</v>
      </c>
      <c r="D15" s="16">
        <v>6</v>
      </c>
      <c r="E15" s="16">
        <v>6</v>
      </c>
      <c r="F15" s="16">
        <v>5</v>
      </c>
      <c r="G15" s="16">
        <v>7</v>
      </c>
      <c r="H15" s="16">
        <v>7</v>
      </c>
      <c r="I15" s="16">
        <v>4.5</v>
      </c>
      <c r="J15" s="16">
        <v>6</v>
      </c>
      <c r="K15" s="16">
        <v>5</v>
      </c>
      <c r="L15" s="16">
        <v>5</v>
      </c>
      <c r="M15" s="16">
        <v>8.5</v>
      </c>
      <c r="N15" s="16">
        <v>7</v>
      </c>
      <c r="O15" s="16">
        <v>5</v>
      </c>
      <c r="P15" s="16">
        <v>6</v>
      </c>
      <c r="Q15" s="16">
        <v>7</v>
      </c>
      <c r="R15" s="16">
        <v>6.3</v>
      </c>
      <c r="S15" s="16">
        <v>5.6</v>
      </c>
      <c r="T15" s="16">
        <v>6.5</v>
      </c>
      <c r="U15" s="16">
        <v>6</v>
      </c>
      <c r="V15" s="16">
        <v>6.5</v>
      </c>
      <c r="W15" s="16">
        <v>8</v>
      </c>
      <c r="X15" s="16">
        <v>5</v>
      </c>
      <c r="Y15" s="16"/>
      <c r="Z15" s="16">
        <v>4</v>
      </c>
      <c r="AA15" s="16">
        <v>7</v>
      </c>
      <c r="AB15" s="16">
        <v>7</v>
      </c>
      <c r="AC15" s="16">
        <v>7.6</v>
      </c>
      <c r="AD15" s="16">
        <v>6.5</v>
      </c>
      <c r="AE15" s="16">
        <v>6</v>
      </c>
      <c r="AF15" s="109"/>
      <c r="AG15" s="109"/>
      <c r="AH15" s="109"/>
      <c r="AI15" s="16">
        <v>6</v>
      </c>
      <c r="AJ15" s="16">
        <v>8.4</v>
      </c>
      <c r="AK15" s="16">
        <v>7.3</v>
      </c>
      <c r="AL15" s="16">
        <v>7.7</v>
      </c>
      <c r="AM15" s="16">
        <v>8</v>
      </c>
      <c r="AN15" s="16">
        <v>8.3000000000000007</v>
      </c>
      <c r="AO15" s="17">
        <f t="shared" si="0"/>
        <v>212.7</v>
      </c>
      <c r="AP15" s="65">
        <f t="shared" si="1"/>
        <v>6.4454545454545453</v>
      </c>
    </row>
    <row r="16" spans="1:42" ht="15.5" x14ac:dyDescent="0.35">
      <c r="A16" s="10">
        <f>'Data Siswa'!A16</f>
        <v>15</v>
      </c>
      <c r="B16" s="77" t="str">
        <f>'Data Siswa'!B16</f>
        <v>LUSIANA</v>
      </c>
      <c r="C16" s="10" t="str">
        <f>'Data Siswa'!C16</f>
        <v>1317</v>
      </c>
      <c r="D16" s="16">
        <v>6.5</v>
      </c>
      <c r="E16" s="16">
        <v>5</v>
      </c>
      <c r="F16" s="16">
        <v>6</v>
      </c>
      <c r="G16" s="16">
        <v>7.5</v>
      </c>
      <c r="H16" s="16">
        <v>7</v>
      </c>
      <c r="I16" s="16">
        <v>5</v>
      </c>
      <c r="J16" s="16">
        <v>5</v>
      </c>
      <c r="K16" s="16">
        <v>5</v>
      </c>
      <c r="L16" s="16">
        <v>5</v>
      </c>
      <c r="M16" s="16">
        <v>8</v>
      </c>
      <c r="N16" s="16">
        <v>6.5</v>
      </c>
      <c r="O16" s="16">
        <v>5</v>
      </c>
      <c r="P16" s="16">
        <v>6</v>
      </c>
      <c r="Q16" s="16">
        <v>6</v>
      </c>
      <c r="R16" s="16">
        <v>5.8</v>
      </c>
      <c r="S16" s="16">
        <v>5.6</v>
      </c>
      <c r="T16" s="16">
        <v>5</v>
      </c>
      <c r="U16" s="16">
        <v>8</v>
      </c>
      <c r="V16" s="16">
        <v>7</v>
      </c>
      <c r="W16" s="16">
        <v>7</v>
      </c>
      <c r="X16" s="16">
        <v>5</v>
      </c>
      <c r="Y16" s="16"/>
      <c r="Z16" s="16">
        <v>4.5</v>
      </c>
      <c r="AA16" s="16">
        <v>7</v>
      </c>
      <c r="AB16" s="16">
        <v>7</v>
      </c>
      <c r="AC16" s="16">
        <v>7.4</v>
      </c>
      <c r="AD16" s="16">
        <v>5.5</v>
      </c>
      <c r="AE16" s="16">
        <v>6</v>
      </c>
      <c r="AF16" s="109"/>
      <c r="AG16" s="109"/>
      <c r="AH16" s="109"/>
      <c r="AI16" s="16">
        <v>5</v>
      </c>
      <c r="AJ16" s="16">
        <v>8.4</v>
      </c>
      <c r="AK16" s="16">
        <v>7.5</v>
      </c>
      <c r="AL16" s="16">
        <v>7.8</v>
      </c>
      <c r="AM16" s="16">
        <v>7.7</v>
      </c>
      <c r="AN16" s="16">
        <v>8.6999999999999993</v>
      </c>
      <c r="AO16" s="17">
        <f t="shared" si="0"/>
        <v>209.39999999999998</v>
      </c>
      <c r="AP16" s="65">
        <f t="shared" si="1"/>
        <v>6.3454545454545448</v>
      </c>
    </row>
    <row r="17" spans="1:42" ht="15.5" x14ac:dyDescent="0.35">
      <c r="A17" s="10">
        <f>'Data Siswa'!A17</f>
        <v>16</v>
      </c>
      <c r="B17" s="77" t="str">
        <f>'Data Siswa'!B17</f>
        <v>MARSYA</v>
      </c>
      <c r="C17" s="10" t="str">
        <f>'Data Siswa'!C17</f>
        <v>1318</v>
      </c>
      <c r="D17" s="16">
        <v>6</v>
      </c>
      <c r="E17" s="16">
        <v>5</v>
      </c>
      <c r="F17" s="16">
        <v>4.5</v>
      </c>
      <c r="G17" s="16">
        <v>5.5</v>
      </c>
      <c r="H17" s="16">
        <v>6</v>
      </c>
      <c r="I17" s="16">
        <v>6</v>
      </c>
      <c r="J17" s="16">
        <v>4</v>
      </c>
      <c r="K17" s="16">
        <v>5</v>
      </c>
      <c r="L17" s="16">
        <v>5</v>
      </c>
      <c r="M17" s="16">
        <v>8.5</v>
      </c>
      <c r="N17" s="16">
        <v>6</v>
      </c>
      <c r="O17" s="16">
        <v>5</v>
      </c>
      <c r="P17" s="16">
        <v>6</v>
      </c>
      <c r="Q17" s="16">
        <v>6</v>
      </c>
      <c r="R17" s="16">
        <v>6.1</v>
      </c>
      <c r="S17" s="16">
        <v>6</v>
      </c>
      <c r="T17" s="16">
        <v>6</v>
      </c>
      <c r="U17" s="16">
        <v>6</v>
      </c>
      <c r="V17" s="16">
        <v>5.5</v>
      </c>
      <c r="W17" s="16">
        <v>7</v>
      </c>
      <c r="X17" s="16">
        <v>5</v>
      </c>
      <c r="Y17" s="16"/>
      <c r="Z17" s="16">
        <v>5.5</v>
      </c>
      <c r="AA17" s="16">
        <v>7</v>
      </c>
      <c r="AB17" s="16">
        <v>7.5</v>
      </c>
      <c r="AC17" s="16">
        <v>6</v>
      </c>
      <c r="AD17" s="16">
        <v>5</v>
      </c>
      <c r="AE17" s="16">
        <v>7</v>
      </c>
      <c r="AF17" s="109"/>
      <c r="AG17" s="109"/>
      <c r="AH17" s="109"/>
      <c r="AI17" s="16">
        <v>6</v>
      </c>
      <c r="AJ17" s="16">
        <v>8</v>
      </c>
      <c r="AK17" s="16">
        <v>7</v>
      </c>
      <c r="AL17" s="16">
        <v>8</v>
      </c>
      <c r="AM17" s="16">
        <v>8</v>
      </c>
      <c r="AN17" s="16">
        <v>7.7</v>
      </c>
      <c r="AO17" s="17">
        <f t="shared" si="0"/>
        <v>202.79999999999998</v>
      </c>
      <c r="AP17" s="65">
        <f t="shared" si="1"/>
        <v>6.1454545454545446</v>
      </c>
    </row>
    <row r="18" spans="1:42" ht="15.5" x14ac:dyDescent="0.35">
      <c r="A18" s="10">
        <f>'Data Siswa'!A18</f>
        <v>17</v>
      </c>
      <c r="B18" s="77" t="str">
        <f>'Data Siswa'!B18</f>
        <v>NAJMA NISA FATIHA</v>
      </c>
      <c r="C18" s="10" t="str">
        <f>'Data Siswa'!C18</f>
        <v>1319</v>
      </c>
      <c r="D18" s="16">
        <v>6</v>
      </c>
      <c r="E18" s="16">
        <v>5</v>
      </c>
      <c r="F18" s="16">
        <v>4.5</v>
      </c>
      <c r="G18" s="16">
        <v>6.5</v>
      </c>
      <c r="H18" s="16">
        <v>6.5</v>
      </c>
      <c r="I18" s="16">
        <v>6</v>
      </c>
      <c r="J18" s="16">
        <v>5</v>
      </c>
      <c r="K18" s="16">
        <v>4.5</v>
      </c>
      <c r="L18" s="16">
        <v>5.5</v>
      </c>
      <c r="M18" s="16">
        <v>8.5</v>
      </c>
      <c r="N18" s="16">
        <v>6.5</v>
      </c>
      <c r="O18" s="16">
        <v>5</v>
      </c>
      <c r="P18" s="16">
        <v>7</v>
      </c>
      <c r="Q18" s="16">
        <v>6</v>
      </c>
      <c r="R18" s="16">
        <v>5.6</v>
      </c>
      <c r="S18" s="16">
        <v>6.2</v>
      </c>
      <c r="T18" s="16">
        <v>5</v>
      </c>
      <c r="U18" s="16">
        <v>7</v>
      </c>
      <c r="V18" s="16">
        <v>6</v>
      </c>
      <c r="W18" s="16">
        <v>6.5</v>
      </c>
      <c r="X18" s="16">
        <v>6</v>
      </c>
      <c r="Y18" s="16"/>
      <c r="Z18" s="16">
        <v>4.5</v>
      </c>
      <c r="AA18" s="16">
        <v>7</v>
      </c>
      <c r="AB18" s="16">
        <v>7</v>
      </c>
      <c r="AC18" s="16">
        <v>6</v>
      </c>
      <c r="AD18" s="16">
        <v>5.5</v>
      </c>
      <c r="AE18" s="16">
        <v>6</v>
      </c>
      <c r="AF18" s="109"/>
      <c r="AG18" s="109"/>
      <c r="AH18" s="109"/>
      <c r="AI18" s="16">
        <v>5</v>
      </c>
      <c r="AJ18" s="16">
        <v>8.5</v>
      </c>
      <c r="AK18" s="16">
        <v>6.5</v>
      </c>
      <c r="AL18" s="16">
        <v>7.7</v>
      </c>
      <c r="AM18" s="16">
        <v>8</v>
      </c>
      <c r="AN18" s="16">
        <v>7.4</v>
      </c>
      <c r="AO18" s="17">
        <f t="shared" si="0"/>
        <v>203.9</v>
      </c>
      <c r="AP18" s="65">
        <f t="shared" si="1"/>
        <v>6.1787878787878787</v>
      </c>
    </row>
    <row r="19" spans="1:42" ht="15.5" x14ac:dyDescent="0.35">
      <c r="A19" s="10">
        <f>'Data Siswa'!A19</f>
        <v>18</v>
      </c>
      <c r="B19" s="77" t="str">
        <f>'Data Siswa'!B19</f>
        <v>NALLA BERLIANA PUTRIA FAUZI</v>
      </c>
      <c r="C19" s="10" t="str">
        <f>'Data Siswa'!C19</f>
        <v>1320</v>
      </c>
      <c r="D19" s="16">
        <v>6</v>
      </c>
      <c r="E19" s="16">
        <v>5.5</v>
      </c>
      <c r="F19" s="16">
        <v>4.5</v>
      </c>
      <c r="G19" s="16">
        <v>5.5</v>
      </c>
      <c r="H19" s="16">
        <v>8</v>
      </c>
      <c r="I19" s="16">
        <v>5</v>
      </c>
      <c r="J19" s="16">
        <v>6</v>
      </c>
      <c r="K19" s="16">
        <v>4.5</v>
      </c>
      <c r="L19" s="16">
        <v>7.5</v>
      </c>
      <c r="M19" s="16">
        <v>8.5</v>
      </c>
      <c r="N19" s="16">
        <v>6.5</v>
      </c>
      <c r="O19" s="16">
        <v>5</v>
      </c>
      <c r="P19" s="16">
        <v>6.5</v>
      </c>
      <c r="Q19" s="16">
        <v>7</v>
      </c>
      <c r="R19" s="16">
        <v>6.5</v>
      </c>
      <c r="S19" s="16">
        <v>6</v>
      </c>
      <c r="T19" s="16">
        <v>4</v>
      </c>
      <c r="U19" s="16">
        <v>8</v>
      </c>
      <c r="V19" s="16">
        <v>6.5</v>
      </c>
      <c r="W19" s="16">
        <v>6</v>
      </c>
      <c r="X19" s="16">
        <v>5</v>
      </c>
      <c r="Y19" s="16"/>
      <c r="Z19" s="16">
        <v>4.5</v>
      </c>
      <c r="AA19" s="16">
        <v>7</v>
      </c>
      <c r="AB19" s="16">
        <v>7</v>
      </c>
      <c r="AC19" s="16">
        <v>6</v>
      </c>
      <c r="AD19" s="16">
        <v>5</v>
      </c>
      <c r="AE19" s="16">
        <v>6</v>
      </c>
      <c r="AF19" s="109"/>
      <c r="AG19" s="109"/>
      <c r="AH19" s="109"/>
      <c r="AI19" s="16">
        <v>5.5</v>
      </c>
      <c r="AJ19" s="16">
        <v>8.4</v>
      </c>
      <c r="AK19" s="16">
        <v>6.5</v>
      </c>
      <c r="AL19" s="16">
        <v>7.7</v>
      </c>
      <c r="AM19" s="16">
        <v>8</v>
      </c>
      <c r="AN19" s="16">
        <v>7.6</v>
      </c>
      <c r="AO19" s="17">
        <f t="shared" si="0"/>
        <v>207.2</v>
      </c>
      <c r="AP19" s="65">
        <f t="shared" si="1"/>
        <v>6.2787878787878784</v>
      </c>
    </row>
    <row r="20" spans="1:42" ht="15.5" x14ac:dyDescent="0.35">
      <c r="A20" s="10">
        <f>'Data Siswa'!A20</f>
        <v>19</v>
      </c>
      <c r="B20" s="77" t="str">
        <f>'Data Siswa'!B20</f>
        <v>NASYWA NAFIAH KHOIRONI</v>
      </c>
      <c r="C20" s="10" t="str">
        <f>'Data Siswa'!C20</f>
        <v>1321</v>
      </c>
      <c r="D20" s="16">
        <v>5.5</v>
      </c>
      <c r="E20" s="16">
        <v>5.5</v>
      </c>
      <c r="F20" s="16">
        <v>4.5</v>
      </c>
      <c r="G20" s="16">
        <v>6.5</v>
      </c>
      <c r="H20" s="16">
        <v>6.5</v>
      </c>
      <c r="I20" s="16">
        <v>5.5</v>
      </c>
      <c r="J20" s="16">
        <v>6</v>
      </c>
      <c r="K20" s="16">
        <v>5</v>
      </c>
      <c r="L20" s="16">
        <v>5</v>
      </c>
      <c r="M20" s="16">
        <v>8</v>
      </c>
      <c r="N20" s="16">
        <v>5</v>
      </c>
      <c r="O20" s="16">
        <v>5</v>
      </c>
      <c r="P20" s="16">
        <v>7</v>
      </c>
      <c r="Q20" s="16">
        <v>5</v>
      </c>
      <c r="R20" s="16">
        <v>5.9</v>
      </c>
      <c r="S20" s="16">
        <v>6</v>
      </c>
      <c r="T20" s="16">
        <v>4</v>
      </c>
      <c r="U20" s="16">
        <v>5.5</v>
      </c>
      <c r="V20" s="16">
        <v>7</v>
      </c>
      <c r="W20" s="16">
        <v>6</v>
      </c>
      <c r="X20" s="16">
        <v>5</v>
      </c>
      <c r="Y20" s="16"/>
      <c r="Z20" s="16">
        <v>4.5</v>
      </c>
      <c r="AA20" s="16">
        <v>7</v>
      </c>
      <c r="AB20" s="16">
        <v>7.5</v>
      </c>
      <c r="AC20" s="16">
        <v>6</v>
      </c>
      <c r="AD20" s="16">
        <v>5.5</v>
      </c>
      <c r="AE20" s="16">
        <v>6</v>
      </c>
      <c r="AF20" s="109"/>
      <c r="AG20" s="109"/>
      <c r="AH20" s="109"/>
      <c r="AI20" s="16">
        <v>6</v>
      </c>
      <c r="AJ20" s="16">
        <v>7.9</v>
      </c>
      <c r="AK20" s="16">
        <v>6</v>
      </c>
      <c r="AL20" s="16">
        <v>8</v>
      </c>
      <c r="AM20" s="16">
        <v>7.7</v>
      </c>
      <c r="AN20" s="16">
        <v>7.5</v>
      </c>
      <c r="AO20" s="17">
        <f t="shared" si="0"/>
        <v>199</v>
      </c>
      <c r="AP20" s="65">
        <f t="shared" si="1"/>
        <v>6.0303030303030303</v>
      </c>
    </row>
    <row r="21" spans="1:42" ht="15.5" x14ac:dyDescent="0.35">
      <c r="A21" s="10">
        <f>'Data Siswa'!A21</f>
        <v>20</v>
      </c>
      <c r="B21" s="77" t="str">
        <f>'Data Siswa'!B21</f>
        <v>NAZWA RIDHO TUNISA</v>
      </c>
      <c r="C21" s="10" t="str">
        <f>'Data Siswa'!C21</f>
        <v>1322</v>
      </c>
      <c r="D21" s="16">
        <v>5.5</v>
      </c>
      <c r="E21" s="16">
        <v>4.5</v>
      </c>
      <c r="F21" s="16">
        <v>4.5</v>
      </c>
      <c r="G21" s="16">
        <v>7</v>
      </c>
      <c r="H21" s="16">
        <v>7</v>
      </c>
      <c r="I21" s="16">
        <v>6</v>
      </c>
      <c r="J21" s="16">
        <v>7</v>
      </c>
      <c r="K21" s="16">
        <v>4.5</v>
      </c>
      <c r="L21" s="16">
        <v>6</v>
      </c>
      <c r="M21" s="16">
        <v>8.8000000000000007</v>
      </c>
      <c r="N21" s="16">
        <v>6</v>
      </c>
      <c r="O21" s="16">
        <v>5</v>
      </c>
      <c r="P21" s="16">
        <v>7</v>
      </c>
      <c r="Q21" s="16">
        <v>6</v>
      </c>
      <c r="R21" s="16">
        <v>5.7</v>
      </c>
      <c r="S21" s="16">
        <v>5.9</v>
      </c>
      <c r="T21" s="16">
        <v>5.5</v>
      </c>
      <c r="U21" s="16">
        <v>6.5</v>
      </c>
      <c r="V21" s="16">
        <v>6</v>
      </c>
      <c r="W21" s="16">
        <v>7</v>
      </c>
      <c r="X21" s="16">
        <v>6</v>
      </c>
      <c r="Y21" s="16"/>
      <c r="Z21" s="16">
        <v>4.5</v>
      </c>
      <c r="AA21" s="16">
        <v>7</v>
      </c>
      <c r="AB21" s="16">
        <v>7</v>
      </c>
      <c r="AC21" s="16">
        <v>6</v>
      </c>
      <c r="AD21" s="16">
        <v>5.5</v>
      </c>
      <c r="AE21" s="16">
        <v>6.5</v>
      </c>
      <c r="AF21" s="109"/>
      <c r="AG21" s="109"/>
      <c r="AH21" s="109"/>
      <c r="AI21" s="16">
        <v>5</v>
      </c>
      <c r="AJ21" s="16">
        <v>8.1</v>
      </c>
      <c r="AK21" s="16">
        <v>7</v>
      </c>
      <c r="AL21" s="16">
        <v>7.8</v>
      </c>
      <c r="AM21" s="16">
        <v>8.5</v>
      </c>
      <c r="AN21" s="16">
        <v>8.1</v>
      </c>
      <c r="AO21" s="17">
        <f t="shared" si="0"/>
        <v>208.4</v>
      </c>
      <c r="AP21" s="65">
        <f t="shared" si="1"/>
        <v>6.3151515151515154</v>
      </c>
    </row>
    <row r="22" spans="1:42" ht="15.5" x14ac:dyDescent="0.35">
      <c r="A22" s="10">
        <f>'Data Siswa'!A22</f>
        <v>21</v>
      </c>
      <c r="B22" s="77" t="str">
        <f>'Data Siswa'!B22</f>
        <v>NIHAYATUS SHOLIHAH</v>
      </c>
      <c r="C22" s="10" t="str">
        <f>'Data Siswa'!C22</f>
        <v>1323</v>
      </c>
      <c r="D22" s="16">
        <v>5.5</v>
      </c>
      <c r="E22" s="16">
        <v>5.5</v>
      </c>
      <c r="F22" s="16">
        <v>5</v>
      </c>
      <c r="G22" s="16">
        <v>6.5</v>
      </c>
      <c r="H22" s="16">
        <v>7</v>
      </c>
      <c r="I22" s="16">
        <v>6</v>
      </c>
      <c r="J22" s="16">
        <v>6</v>
      </c>
      <c r="K22" s="16">
        <v>5.5</v>
      </c>
      <c r="L22" s="16">
        <v>5.5</v>
      </c>
      <c r="M22" s="16">
        <v>8.8000000000000007</v>
      </c>
      <c r="N22" s="16">
        <v>5</v>
      </c>
      <c r="O22" s="16">
        <v>5</v>
      </c>
      <c r="P22" s="16">
        <v>6</v>
      </c>
      <c r="Q22" s="16">
        <v>7</v>
      </c>
      <c r="R22" s="16">
        <v>5.8</v>
      </c>
      <c r="S22" s="16">
        <v>5.6</v>
      </c>
      <c r="T22" s="16">
        <v>5.5</v>
      </c>
      <c r="U22" s="16">
        <v>6</v>
      </c>
      <c r="V22" s="16">
        <v>6</v>
      </c>
      <c r="W22" s="16">
        <v>8</v>
      </c>
      <c r="X22" s="16">
        <v>5</v>
      </c>
      <c r="Y22" s="16"/>
      <c r="Z22" s="16">
        <v>4.5</v>
      </c>
      <c r="AA22" s="16">
        <v>7</v>
      </c>
      <c r="AB22" s="16">
        <v>7</v>
      </c>
      <c r="AC22" s="16">
        <v>6.8</v>
      </c>
      <c r="AD22" s="16">
        <v>5</v>
      </c>
      <c r="AE22" s="16">
        <v>6.5</v>
      </c>
      <c r="AF22" s="109"/>
      <c r="AG22" s="109"/>
      <c r="AH22" s="109"/>
      <c r="AI22" s="16">
        <v>5</v>
      </c>
      <c r="AJ22" s="16">
        <v>8.1999999999999993</v>
      </c>
      <c r="AK22" s="16">
        <v>7</v>
      </c>
      <c r="AL22" s="16">
        <v>7.8</v>
      </c>
      <c r="AM22" s="16">
        <v>8.5</v>
      </c>
      <c r="AN22" s="16">
        <v>8.1</v>
      </c>
      <c r="AO22" s="17">
        <f t="shared" si="0"/>
        <v>207.6</v>
      </c>
      <c r="AP22" s="65">
        <f t="shared" si="1"/>
        <v>6.290909090909091</v>
      </c>
    </row>
    <row r="23" spans="1:42" ht="15.5" x14ac:dyDescent="0.35">
      <c r="A23" s="10">
        <f>'Data Siswa'!A23</f>
        <v>22</v>
      </c>
      <c r="B23" s="77" t="str">
        <f>'Data Siswa'!B23</f>
        <v>NOVI DAIPAH</v>
      </c>
      <c r="C23" s="10" t="str">
        <f>'Data Siswa'!C23</f>
        <v>1324</v>
      </c>
      <c r="D23" s="16">
        <v>6</v>
      </c>
      <c r="E23" s="16">
        <v>5</v>
      </c>
      <c r="F23" s="16">
        <v>6</v>
      </c>
      <c r="G23" s="16">
        <v>7</v>
      </c>
      <c r="H23" s="16">
        <v>7.5</v>
      </c>
      <c r="I23" s="16">
        <v>6</v>
      </c>
      <c r="J23" s="16">
        <v>8</v>
      </c>
      <c r="K23" s="16">
        <v>5</v>
      </c>
      <c r="L23" s="16">
        <v>5</v>
      </c>
      <c r="M23" s="16">
        <v>8</v>
      </c>
      <c r="N23" s="16">
        <v>6</v>
      </c>
      <c r="O23" s="16">
        <v>5</v>
      </c>
      <c r="P23" s="16">
        <v>6</v>
      </c>
      <c r="Q23" s="16">
        <v>6</v>
      </c>
      <c r="R23" s="16">
        <v>6</v>
      </c>
      <c r="S23" s="16">
        <v>5.8</v>
      </c>
      <c r="T23" s="16">
        <v>6.5</v>
      </c>
      <c r="U23" s="16">
        <v>6</v>
      </c>
      <c r="V23" s="16">
        <v>6</v>
      </c>
      <c r="W23" s="16">
        <v>8</v>
      </c>
      <c r="X23" s="16">
        <v>6</v>
      </c>
      <c r="Y23" s="16"/>
      <c r="Z23" s="16">
        <v>4</v>
      </c>
      <c r="AA23" s="16">
        <v>7</v>
      </c>
      <c r="AB23" s="16">
        <v>7</v>
      </c>
      <c r="AC23" s="16">
        <v>6.4</v>
      </c>
      <c r="AD23" s="16">
        <v>6</v>
      </c>
      <c r="AE23" s="16">
        <v>6</v>
      </c>
      <c r="AF23" s="109"/>
      <c r="AG23" s="109"/>
      <c r="AH23" s="109"/>
      <c r="AI23" s="16">
        <v>5.5</v>
      </c>
      <c r="AJ23" s="16">
        <v>8</v>
      </c>
      <c r="AK23" s="16">
        <v>7</v>
      </c>
      <c r="AL23" s="16">
        <v>7.7</v>
      </c>
      <c r="AM23" s="16">
        <v>7.7</v>
      </c>
      <c r="AN23" s="16">
        <v>7.9</v>
      </c>
      <c r="AO23" s="17">
        <f t="shared" si="0"/>
        <v>211</v>
      </c>
      <c r="AP23" s="65">
        <f t="shared" si="1"/>
        <v>6.3939393939393936</v>
      </c>
    </row>
    <row r="24" spans="1:42" ht="15.5" x14ac:dyDescent="0.35">
      <c r="A24" s="10">
        <f>'Data Siswa'!A24</f>
        <v>23</v>
      </c>
      <c r="B24" s="77" t="str">
        <f>'Data Siswa'!B24</f>
        <v>NURUL AIDAH</v>
      </c>
      <c r="C24" s="10" t="str">
        <f>'Data Siswa'!C24</f>
        <v>1325</v>
      </c>
      <c r="D24" s="16">
        <v>5</v>
      </c>
      <c r="E24" s="16">
        <v>4.5</v>
      </c>
      <c r="F24" s="16">
        <v>4.5</v>
      </c>
      <c r="G24" s="16">
        <v>4.5</v>
      </c>
      <c r="H24" s="16">
        <v>6</v>
      </c>
      <c r="I24" s="16">
        <v>4.5</v>
      </c>
      <c r="J24" s="16">
        <v>5</v>
      </c>
      <c r="K24" s="16">
        <v>5</v>
      </c>
      <c r="L24" s="16">
        <v>5</v>
      </c>
      <c r="M24" s="16">
        <v>8</v>
      </c>
      <c r="N24" s="16">
        <v>7</v>
      </c>
      <c r="O24" s="16">
        <v>5</v>
      </c>
      <c r="P24" s="16">
        <v>6.5</v>
      </c>
      <c r="Q24" s="16">
        <v>4</v>
      </c>
      <c r="R24" s="16">
        <v>5.6</v>
      </c>
      <c r="S24" s="16">
        <v>5.7</v>
      </c>
      <c r="T24" s="16">
        <v>4</v>
      </c>
      <c r="U24" s="16">
        <v>4.5</v>
      </c>
      <c r="V24" s="16">
        <v>5.5</v>
      </c>
      <c r="W24" s="16">
        <v>6</v>
      </c>
      <c r="X24" s="16">
        <v>5</v>
      </c>
      <c r="Y24" s="16"/>
      <c r="Z24" s="16">
        <v>4.5</v>
      </c>
      <c r="AA24" s="16">
        <v>7</v>
      </c>
      <c r="AB24" s="16">
        <v>7</v>
      </c>
      <c r="AC24" s="16">
        <v>6</v>
      </c>
      <c r="AD24" s="16">
        <v>5.5</v>
      </c>
      <c r="AE24" s="16">
        <v>6</v>
      </c>
      <c r="AF24" s="109"/>
      <c r="AG24" s="109"/>
      <c r="AH24" s="109"/>
      <c r="AI24" s="16">
        <v>6</v>
      </c>
      <c r="AJ24" s="16">
        <v>8</v>
      </c>
      <c r="AK24" s="16">
        <v>7</v>
      </c>
      <c r="AL24" s="16">
        <v>7.7</v>
      </c>
      <c r="AM24" s="16">
        <v>7.7</v>
      </c>
      <c r="AN24" s="16">
        <v>7.5</v>
      </c>
      <c r="AO24" s="17">
        <f t="shared" si="0"/>
        <v>190.7</v>
      </c>
      <c r="AP24" s="65">
        <f t="shared" si="1"/>
        <v>5.7787878787878784</v>
      </c>
    </row>
    <row r="25" spans="1:42" ht="15.5" x14ac:dyDescent="0.35">
      <c r="A25" s="10">
        <f>'Data Siswa'!A25</f>
        <v>24</v>
      </c>
      <c r="B25" s="77" t="str">
        <f>'Data Siswa'!B25</f>
        <v>RAHMA ALIA ZAHRA</v>
      </c>
      <c r="C25" s="10" t="str">
        <f>'Data Siswa'!C25</f>
        <v>1326</v>
      </c>
      <c r="D25" s="16">
        <v>6</v>
      </c>
      <c r="E25" s="16">
        <v>4.5</v>
      </c>
      <c r="F25" s="16">
        <v>4</v>
      </c>
      <c r="G25" s="16">
        <v>5</v>
      </c>
      <c r="H25" s="16">
        <v>8</v>
      </c>
      <c r="I25" s="16">
        <v>4.5</v>
      </c>
      <c r="J25" s="16">
        <v>6</v>
      </c>
      <c r="K25" s="16">
        <v>4.5</v>
      </c>
      <c r="L25" s="16">
        <v>6</v>
      </c>
      <c r="M25" s="16">
        <v>8.5</v>
      </c>
      <c r="N25" s="16">
        <v>6.5</v>
      </c>
      <c r="O25" s="16">
        <v>5</v>
      </c>
      <c r="P25" s="16">
        <v>6.5</v>
      </c>
      <c r="Q25" s="16">
        <v>5</v>
      </c>
      <c r="R25" s="16">
        <v>5.8</v>
      </c>
      <c r="S25" s="16">
        <v>6</v>
      </c>
      <c r="T25" s="16">
        <v>5.5</v>
      </c>
      <c r="U25" s="16">
        <v>6.5</v>
      </c>
      <c r="V25" s="16">
        <v>5.5</v>
      </c>
      <c r="W25" s="16">
        <v>8</v>
      </c>
      <c r="X25" s="16">
        <v>6</v>
      </c>
      <c r="Y25" s="16"/>
      <c r="Z25" s="16">
        <v>4</v>
      </c>
      <c r="AA25" s="16">
        <v>7</v>
      </c>
      <c r="AB25" s="16">
        <v>6.5</v>
      </c>
      <c r="AC25" s="16">
        <v>7</v>
      </c>
      <c r="AD25" s="16">
        <v>5.5</v>
      </c>
      <c r="AE25" s="16">
        <v>6</v>
      </c>
      <c r="AF25" s="109"/>
      <c r="AG25" s="109"/>
      <c r="AH25" s="109"/>
      <c r="AI25" s="16">
        <v>6</v>
      </c>
      <c r="AJ25" s="16">
        <v>7.9</v>
      </c>
      <c r="AK25" s="16">
        <v>7</v>
      </c>
      <c r="AL25" s="16">
        <v>7.7</v>
      </c>
      <c r="AM25" s="16">
        <v>8</v>
      </c>
      <c r="AN25" s="16">
        <v>7.9</v>
      </c>
      <c r="AO25" s="17">
        <f t="shared" si="0"/>
        <v>203.8</v>
      </c>
      <c r="AP25" s="65">
        <f t="shared" si="1"/>
        <v>6.1757575757575758</v>
      </c>
    </row>
    <row r="26" spans="1:42" ht="15.5" x14ac:dyDescent="0.35">
      <c r="A26" s="10">
        <f>'Data Siswa'!A26</f>
        <v>25</v>
      </c>
      <c r="B26" s="77" t="str">
        <f>'Data Siswa'!B26</f>
        <v>SHOFIYAH</v>
      </c>
      <c r="C26" s="10" t="str">
        <f>'Data Siswa'!C26</f>
        <v>1327</v>
      </c>
      <c r="D26" s="16">
        <v>5.5</v>
      </c>
      <c r="E26" s="16">
        <v>5.5</v>
      </c>
      <c r="F26" s="16">
        <v>4.5</v>
      </c>
      <c r="G26" s="16">
        <v>7.5</v>
      </c>
      <c r="H26" s="16">
        <v>7.5</v>
      </c>
      <c r="I26" s="16">
        <v>6.5</v>
      </c>
      <c r="J26" s="16">
        <v>5</v>
      </c>
      <c r="K26" s="16">
        <v>4.5</v>
      </c>
      <c r="L26" s="16">
        <v>7.5</v>
      </c>
      <c r="M26" s="16">
        <v>8</v>
      </c>
      <c r="N26" s="16">
        <v>6</v>
      </c>
      <c r="O26" s="16">
        <v>5</v>
      </c>
      <c r="P26" s="16">
        <v>6</v>
      </c>
      <c r="Q26" s="16">
        <v>5</v>
      </c>
      <c r="R26" s="16">
        <v>6.5</v>
      </c>
      <c r="S26" s="16">
        <v>6.4</v>
      </c>
      <c r="T26" s="16">
        <v>6</v>
      </c>
      <c r="U26" s="16">
        <v>8</v>
      </c>
      <c r="V26" s="16">
        <v>5.5</v>
      </c>
      <c r="W26" s="16">
        <v>6</v>
      </c>
      <c r="X26" s="16">
        <v>6</v>
      </c>
      <c r="Y26" s="16"/>
      <c r="Z26" s="16">
        <v>5.5</v>
      </c>
      <c r="AA26" s="16">
        <v>7</v>
      </c>
      <c r="AB26" s="16">
        <v>7</v>
      </c>
      <c r="AC26" s="16">
        <v>6</v>
      </c>
      <c r="AD26" s="16">
        <v>6.5</v>
      </c>
      <c r="AE26" s="16">
        <v>6</v>
      </c>
      <c r="AF26" s="109"/>
      <c r="AG26" s="109"/>
      <c r="AH26" s="109"/>
      <c r="AI26" s="16">
        <v>5.5</v>
      </c>
      <c r="AJ26" s="16">
        <v>8.4</v>
      </c>
      <c r="AK26" s="16">
        <v>7.3</v>
      </c>
      <c r="AL26" s="16">
        <v>8</v>
      </c>
      <c r="AM26" s="16">
        <v>7.8</v>
      </c>
      <c r="AN26" s="16">
        <v>7.8</v>
      </c>
      <c r="AO26" s="17">
        <f t="shared" si="0"/>
        <v>211.20000000000005</v>
      </c>
      <c r="AP26" s="65">
        <f t="shared" si="1"/>
        <v>6.4000000000000012</v>
      </c>
    </row>
    <row r="27" spans="1:42" ht="15.5" x14ac:dyDescent="0.35">
      <c r="A27" s="10">
        <f>'Data Siswa'!A27</f>
        <v>26</v>
      </c>
      <c r="B27" s="77" t="str">
        <f>'Data Siswa'!B27</f>
        <v>SIFA RAMADANI</v>
      </c>
      <c r="C27" s="10" t="str">
        <f>'Data Siswa'!C27</f>
        <v>1328</v>
      </c>
      <c r="D27" s="16"/>
      <c r="E27" s="16">
        <v>5</v>
      </c>
      <c r="F27" s="16"/>
      <c r="G27" s="16">
        <v>7</v>
      </c>
      <c r="H27" s="16">
        <v>6.5</v>
      </c>
      <c r="I27" s="16">
        <v>6</v>
      </c>
      <c r="J27" s="16">
        <v>5</v>
      </c>
      <c r="K27" s="16">
        <v>4.5</v>
      </c>
      <c r="L27" s="16">
        <v>7.5</v>
      </c>
      <c r="M27" s="16">
        <v>8</v>
      </c>
      <c r="N27" s="16">
        <v>6</v>
      </c>
      <c r="O27" s="16"/>
      <c r="P27" s="16">
        <v>6</v>
      </c>
      <c r="Q27" s="16">
        <v>4</v>
      </c>
      <c r="R27" s="16">
        <v>6</v>
      </c>
      <c r="S27" s="16">
        <v>6.2</v>
      </c>
      <c r="T27" s="16">
        <v>5.5</v>
      </c>
      <c r="U27" s="16">
        <v>6.5</v>
      </c>
      <c r="V27" s="16">
        <v>7</v>
      </c>
      <c r="W27" s="16">
        <v>6</v>
      </c>
      <c r="X27" s="16">
        <v>5</v>
      </c>
      <c r="Y27" s="16"/>
      <c r="Z27" s="16">
        <v>4.5</v>
      </c>
      <c r="AA27" s="16">
        <v>7</v>
      </c>
      <c r="AB27" s="16">
        <v>7.5</v>
      </c>
      <c r="AC27" s="16">
        <v>6</v>
      </c>
      <c r="AD27" s="16">
        <v>6</v>
      </c>
      <c r="AE27" s="16">
        <v>6</v>
      </c>
      <c r="AF27" s="109"/>
      <c r="AG27" s="109"/>
      <c r="AH27" s="109"/>
      <c r="AI27" s="16"/>
      <c r="AJ27" s="16">
        <v>8.4</v>
      </c>
      <c r="AK27" s="16">
        <v>7.8</v>
      </c>
      <c r="AL27" s="16">
        <v>7.7</v>
      </c>
      <c r="AM27" s="16">
        <v>7.7</v>
      </c>
      <c r="AN27" s="16">
        <v>8.1</v>
      </c>
      <c r="AO27" s="17">
        <f t="shared" si="0"/>
        <v>184.39999999999998</v>
      </c>
      <c r="AP27" s="65">
        <f t="shared" si="1"/>
        <v>6.3586206896551714</v>
      </c>
    </row>
    <row r="28" spans="1:42" ht="15.5" x14ac:dyDescent="0.35">
      <c r="A28" s="10">
        <f>'Data Siswa'!A28</f>
        <v>27</v>
      </c>
      <c r="B28" s="77" t="str">
        <f>'Data Siswa'!B28</f>
        <v>SITI NURHALIZAH</v>
      </c>
      <c r="C28" s="10" t="str">
        <f>'Data Siswa'!C28</f>
        <v>1329</v>
      </c>
      <c r="D28" s="16">
        <v>6</v>
      </c>
      <c r="E28" s="16"/>
      <c r="F28" s="16">
        <v>4</v>
      </c>
      <c r="G28" s="16">
        <v>5</v>
      </c>
      <c r="H28" s="16"/>
      <c r="I28" s="16">
        <v>5.5</v>
      </c>
      <c r="J28" s="16">
        <v>4</v>
      </c>
      <c r="K28" s="16">
        <v>4.5</v>
      </c>
      <c r="L28" s="16">
        <v>5</v>
      </c>
      <c r="M28" s="16"/>
      <c r="N28" s="16">
        <v>5</v>
      </c>
      <c r="O28" s="16">
        <v>5</v>
      </c>
      <c r="P28" s="16">
        <v>6</v>
      </c>
      <c r="Q28" s="16">
        <v>4</v>
      </c>
      <c r="R28" s="16">
        <v>5.7</v>
      </c>
      <c r="S28" s="16">
        <v>6</v>
      </c>
      <c r="T28" s="16">
        <v>4</v>
      </c>
      <c r="U28" s="16">
        <v>5</v>
      </c>
      <c r="V28" s="16">
        <v>6</v>
      </c>
      <c r="W28" s="16">
        <v>6</v>
      </c>
      <c r="X28" s="16">
        <v>5</v>
      </c>
      <c r="Y28" s="16"/>
      <c r="Z28" s="16">
        <v>4</v>
      </c>
      <c r="AA28" s="16">
        <v>7</v>
      </c>
      <c r="AB28" s="16">
        <v>7</v>
      </c>
      <c r="AC28" s="16">
        <v>6</v>
      </c>
      <c r="AD28" s="16"/>
      <c r="AE28" s="16">
        <v>6.5</v>
      </c>
      <c r="AF28" s="109"/>
      <c r="AG28" s="109"/>
      <c r="AH28" s="109"/>
      <c r="AI28" s="16">
        <v>5</v>
      </c>
      <c r="AJ28" s="16">
        <v>8</v>
      </c>
      <c r="AK28" s="16">
        <v>7.5</v>
      </c>
      <c r="AL28" s="16">
        <v>7.7</v>
      </c>
      <c r="AM28" s="16"/>
      <c r="AN28" s="16"/>
      <c r="AO28" s="17">
        <f t="shared" si="0"/>
        <v>150.39999999999998</v>
      </c>
      <c r="AP28" s="65">
        <f t="shared" si="1"/>
        <v>5.5703703703703695</v>
      </c>
    </row>
    <row r="29" spans="1:42" ht="15.5" x14ac:dyDescent="0.35">
      <c r="A29" s="10">
        <f>'Data Siswa'!A29</f>
        <v>28</v>
      </c>
      <c r="B29" s="77" t="str">
        <f>'Data Siswa'!B29</f>
        <v>SITI UMI NURILAH FADILAH</v>
      </c>
      <c r="C29" s="10" t="str">
        <f>'Data Siswa'!C29</f>
        <v>1330</v>
      </c>
      <c r="D29" s="16">
        <v>6</v>
      </c>
      <c r="E29" s="16">
        <v>5</v>
      </c>
      <c r="F29" s="16">
        <v>4.5</v>
      </c>
      <c r="G29" s="16">
        <v>6.5</v>
      </c>
      <c r="H29" s="16">
        <v>7.5</v>
      </c>
      <c r="I29" s="16">
        <v>6</v>
      </c>
      <c r="J29" s="16">
        <v>8</v>
      </c>
      <c r="K29" s="16">
        <v>4.5</v>
      </c>
      <c r="L29" s="16">
        <v>8</v>
      </c>
      <c r="M29" s="16">
        <v>8</v>
      </c>
      <c r="N29" s="16">
        <v>6.5</v>
      </c>
      <c r="O29" s="16">
        <v>5</v>
      </c>
      <c r="P29" s="16">
        <v>6.5</v>
      </c>
      <c r="Q29" s="16">
        <v>4</v>
      </c>
      <c r="R29" s="16">
        <v>5.7</v>
      </c>
      <c r="S29" s="16">
        <v>6</v>
      </c>
      <c r="T29" s="16">
        <v>7</v>
      </c>
      <c r="U29" s="16">
        <v>7</v>
      </c>
      <c r="V29" s="16">
        <v>6</v>
      </c>
      <c r="W29" s="16">
        <v>7.5</v>
      </c>
      <c r="X29" s="16">
        <v>5</v>
      </c>
      <c r="Y29" s="16"/>
      <c r="Z29" s="16">
        <v>4</v>
      </c>
      <c r="AA29" s="16">
        <v>7</v>
      </c>
      <c r="AB29" s="16">
        <v>7</v>
      </c>
      <c r="AC29" s="16">
        <v>6</v>
      </c>
      <c r="AD29" s="16">
        <v>5.5</v>
      </c>
      <c r="AE29" s="16">
        <v>8</v>
      </c>
      <c r="AF29" s="109"/>
      <c r="AG29" s="109"/>
      <c r="AH29" s="109"/>
      <c r="AI29" s="16">
        <v>5.5</v>
      </c>
      <c r="AJ29" s="16">
        <v>8.3000000000000007</v>
      </c>
      <c r="AK29" s="16">
        <v>7</v>
      </c>
      <c r="AL29" s="16">
        <v>7.7</v>
      </c>
      <c r="AM29" s="16">
        <v>7.8</v>
      </c>
      <c r="AN29" s="16">
        <v>7.6</v>
      </c>
      <c r="AO29" s="17">
        <f t="shared" si="0"/>
        <v>211.6</v>
      </c>
      <c r="AP29" s="65">
        <f t="shared" si="1"/>
        <v>6.4121212121212121</v>
      </c>
    </row>
    <row r="30" spans="1:42" ht="15.5" x14ac:dyDescent="0.35">
      <c r="A30" s="10">
        <f>'Data Siswa'!A30</f>
        <v>29</v>
      </c>
      <c r="B30" s="77" t="str">
        <f>'Data Siswa'!B30</f>
        <v>SYAHFA AZ ZAHRA</v>
      </c>
      <c r="C30" s="10" t="str">
        <f>'Data Siswa'!C30</f>
        <v>1331</v>
      </c>
      <c r="D30" s="16">
        <v>6</v>
      </c>
      <c r="E30" s="16">
        <v>4.5</v>
      </c>
      <c r="F30" s="16">
        <v>4</v>
      </c>
      <c r="G30" s="16">
        <v>5</v>
      </c>
      <c r="H30" s="16">
        <v>5.5</v>
      </c>
      <c r="I30" s="16">
        <v>5</v>
      </c>
      <c r="J30" s="16">
        <v>4</v>
      </c>
      <c r="K30" s="16">
        <v>4.5</v>
      </c>
      <c r="L30" s="16">
        <v>5</v>
      </c>
      <c r="M30" s="16">
        <v>8.5</v>
      </c>
      <c r="N30" s="16">
        <v>6</v>
      </c>
      <c r="O30" s="16">
        <v>5</v>
      </c>
      <c r="P30" s="16">
        <v>5.5</v>
      </c>
      <c r="Q30" s="16">
        <v>4</v>
      </c>
      <c r="R30" s="16">
        <v>5.5</v>
      </c>
      <c r="S30" s="16">
        <v>5.7</v>
      </c>
      <c r="T30" s="16">
        <v>4</v>
      </c>
      <c r="U30" s="16">
        <v>5</v>
      </c>
      <c r="V30" s="16">
        <v>6</v>
      </c>
      <c r="W30" s="16">
        <v>6.5</v>
      </c>
      <c r="X30" s="16">
        <v>5</v>
      </c>
      <c r="Y30" s="16"/>
      <c r="Z30" s="16">
        <v>4</v>
      </c>
      <c r="AA30" s="16">
        <v>7</v>
      </c>
      <c r="AB30" s="16">
        <v>7</v>
      </c>
      <c r="AC30" s="16">
        <v>6</v>
      </c>
      <c r="AD30" s="16">
        <v>6</v>
      </c>
      <c r="AE30" s="16">
        <v>6</v>
      </c>
      <c r="AF30" s="109"/>
      <c r="AG30" s="109"/>
      <c r="AH30" s="109"/>
      <c r="AI30" s="16">
        <v>5.5</v>
      </c>
      <c r="AJ30" s="16">
        <v>8.5</v>
      </c>
      <c r="AK30" s="16">
        <v>6.5</v>
      </c>
      <c r="AL30" s="16">
        <v>7.7</v>
      </c>
      <c r="AM30" s="16">
        <v>8</v>
      </c>
      <c r="AN30" s="16">
        <v>7.9</v>
      </c>
      <c r="AO30" s="17">
        <f t="shared" si="0"/>
        <v>190.29999999999998</v>
      </c>
      <c r="AP30" s="65">
        <f t="shared" si="1"/>
        <v>5.7666666666666657</v>
      </c>
    </row>
    <row r="31" spans="1:42" ht="15.5" x14ac:dyDescent="0.35">
      <c r="A31" s="10">
        <f>'Data Siswa'!A31</f>
        <v>30</v>
      </c>
      <c r="B31" s="77" t="str">
        <f>'Data Siswa'!B31</f>
        <v>TASIAH</v>
      </c>
      <c r="C31" s="10" t="str">
        <f>'Data Siswa'!C31</f>
        <v>1332</v>
      </c>
      <c r="D31" s="16">
        <v>6</v>
      </c>
      <c r="E31" s="16">
        <v>4.5</v>
      </c>
      <c r="F31" s="16">
        <v>4</v>
      </c>
      <c r="G31" s="16">
        <v>6.5</v>
      </c>
      <c r="H31" s="16">
        <v>6.5</v>
      </c>
      <c r="I31" s="16">
        <v>5</v>
      </c>
      <c r="J31" s="16">
        <v>4</v>
      </c>
      <c r="K31" s="16">
        <v>4.5</v>
      </c>
      <c r="L31" s="16">
        <v>4.5</v>
      </c>
      <c r="M31" s="16">
        <v>8.5</v>
      </c>
      <c r="N31" s="16">
        <v>6</v>
      </c>
      <c r="O31" s="16">
        <v>5</v>
      </c>
      <c r="P31" s="16">
        <v>6</v>
      </c>
      <c r="Q31" s="16">
        <v>7</v>
      </c>
      <c r="R31" s="16">
        <v>5.4</v>
      </c>
      <c r="S31" s="16">
        <v>5.7</v>
      </c>
      <c r="T31" s="16">
        <v>4</v>
      </c>
      <c r="U31" s="16">
        <v>6</v>
      </c>
      <c r="V31" s="16">
        <v>6.5</v>
      </c>
      <c r="W31" s="16">
        <v>7.5</v>
      </c>
      <c r="X31" s="16">
        <v>5</v>
      </c>
      <c r="Y31" s="16"/>
      <c r="Z31" s="16">
        <v>4</v>
      </c>
      <c r="AA31" s="16">
        <v>7</v>
      </c>
      <c r="AB31" s="16">
        <v>7</v>
      </c>
      <c r="AC31" s="16">
        <v>6</v>
      </c>
      <c r="AD31" s="16">
        <v>5.5</v>
      </c>
      <c r="AE31" s="16">
        <v>6</v>
      </c>
      <c r="AF31" s="109"/>
      <c r="AG31" s="109"/>
      <c r="AH31" s="109"/>
      <c r="AI31" s="16">
        <v>5</v>
      </c>
      <c r="AJ31" s="16">
        <v>8.1999999999999993</v>
      </c>
      <c r="AK31" s="16">
        <v>6.5</v>
      </c>
      <c r="AL31" s="16">
        <v>7.7</v>
      </c>
      <c r="AM31" s="16">
        <v>8</v>
      </c>
      <c r="AN31" s="16">
        <v>7.7</v>
      </c>
      <c r="AO31" s="17">
        <f t="shared" si="0"/>
        <v>196.7</v>
      </c>
      <c r="AP31" s="65">
        <f t="shared" si="1"/>
        <v>5.96060606060606</v>
      </c>
    </row>
    <row r="32" spans="1:42" ht="15.5" x14ac:dyDescent="0.35">
      <c r="A32" s="10">
        <f>'Data Siswa'!A32</f>
        <v>31</v>
      </c>
      <c r="B32" s="77" t="str">
        <f>'Data Siswa'!B32</f>
        <v>TIARA ROMDANAH</v>
      </c>
      <c r="C32" s="10" t="str">
        <f>'Data Siswa'!C32</f>
        <v>1333</v>
      </c>
      <c r="D32" s="16">
        <v>5.5</v>
      </c>
      <c r="E32" s="16">
        <v>4.5</v>
      </c>
      <c r="F32" s="16">
        <v>4.5</v>
      </c>
      <c r="G32" s="16">
        <v>6.5</v>
      </c>
      <c r="H32" s="16">
        <v>6.5</v>
      </c>
      <c r="I32" s="16">
        <v>5</v>
      </c>
      <c r="J32" s="16">
        <v>4</v>
      </c>
      <c r="K32" s="16">
        <v>4.5</v>
      </c>
      <c r="L32" s="16">
        <v>4</v>
      </c>
      <c r="M32" s="16">
        <v>8</v>
      </c>
      <c r="N32" s="16">
        <v>6.5</v>
      </c>
      <c r="O32" s="16">
        <v>5</v>
      </c>
      <c r="P32" s="16">
        <v>6</v>
      </c>
      <c r="Q32" s="16">
        <v>6</v>
      </c>
      <c r="R32" s="16">
        <v>5.7</v>
      </c>
      <c r="S32" s="16">
        <v>6</v>
      </c>
      <c r="T32" s="16">
        <v>4</v>
      </c>
      <c r="U32" s="16">
        <v>5</v>
      </c>
      <c r="V32" s="16">
        <v>6</v>
      </c>
      <c r="W32" s="16">
        <v>6</v>
      </c>
      <c r="X32" s="16">
        <v>6</v>
      </c>
      <c r="Y32" s="16"/>
      <c r="Z32" s="16">
        <v>4.5</v>
      </c>
      <c r="AA32" s="16">
        <v>7</v>
      </c>
      <c r="AB32" s="16">
        <v>7</v>
      </c>
      <c r="AC32" s="16">
        <v>6</v>
      </c>
      <c r="AD32" s="16">
        <v>5</v>
      </c>
      <c r="AE32" s="16">
        <v>6</v>
      </c>
      <c r="AF32" s="109"/>
      <c r="AG32" s="109"/>
      <c r="AH32" s="109"/>
      <c r="AI32" s="16">
        <v>6</v>
      </c>
      <c r="AJ32" s="16">
        <v>7.9</v>
      </c>
      <c r="AK32" s="16">
        <v>7.3</v>
      </c>
      <c r="AL32" s="16">
        <v>7.7</v>
      </c>
      <c r="AM32" s="16">
        <v>7.7</v>
      </c>
      <c r="AN32" s="16">
        <v>8.1999999999999993</v>
      </c>
      <c r="AO32" s="17">
        <f t="shared" si="0"/>
        <v>195.49999999999997</v>
      </c>
      <c r="AP32" s="65">
        <f t="shared" si="1"/>
        <v>5.924242424242423</v>
      </c>
    </row>
    <row r="33" spans="1:42" ht="15.5" x14ac:dyDescent="0.35">
      <c r="A33" s="10">
        <f>'Data Siswa'!A33</f>
        <v>32</v>
      </c>
      <c r="B33" s="77" t="str">
        <f>'Data Siswa'!B33</f>
        <v>TUTI ANANI</v>
      </c>
      <c r="C33" s="10" t="str">
        <f>'Data Siswa'!C33</f>
        <v>1334</v>
      </c>
      <c r="D33" s="16">
        <v>5.5</v>
      </c>
      <c r="E33" s="16">
        <v>4.5</v>
      </c>
      <c r="F33" s="16">
        <v>5</v>
      </c>
      <c r="G33" s="16">
        <v>6</v>
      </c>
      <c r="H33" s="16">
        <v>6</v>
      </c>
      <c r="I33" s="16">
        <v>5</v>
      </c>
      <c r="J33" s="16">
        <v>4</v>
      </c>
      <c r="K33" s="16">
        <v>4.5</v>
      </c>
      <c r="L33" s="16">
        <v>6</v>
      </c>
      <c r="M33" s="16">
        <v>8</v>
      </c>
      <c r="N33" s="16">
        <v>6</v>
      </c>
      <c r="O33" s="16">
        <v>5</v>
      </c>
      <c r="P33" s="16">
        <v>6.5</v>
      </c>
      <c r="Q33" s="16">
        <v>5</v>
      </c>
      <c r="R33" s="16">
        <v>5.8</v>
      </c>
      <c r="S33" s="16">
        <v>6</v>
      </c>
      <c r="T33" s="16">
        <v>4</v>
      </c>
      <c r="U33" s="16">
        <v>6</v>
      </c>
      <c r="V33" s="16">
        <v>6</v>
      </c>
      <c r="W33" s="16">
        <v>6</v>
      </c>
      <c r="X33" s="16">
        <v>6</v>
      </c>
      <c r="Y33" s="16"/>
      <c r="Z33" s="16">
        <v>5.5</v>
      </c>
      <c r="AA33" s="16">
        <v>7</v>
      </c>
      <c r="AB33" s="16">
        <v>7</v>
      </c>
      <c r="AC33" s="16">
        <v>6.4</v>
      </c>
      <c r="AD33" s="16">
        <v>5.5</v>
      </c>
      <c r="AE33" s="16">
        <v>6</v>
      </c>
      <c r="AF33" s="109"/>
      <c r="AG33" s="109"/>
      <c r="AH33" s="109"/>
      <c r="AI33" s="16">
        <v>5</v>
      </c>
      <c r="AJ33" s="16">
        <v>8.6999999999999993</v>
      </c>
      <c r="AK33" s="16">
        <v>7.3</v>
      </c>
      <c r="AL33" s="16">
        <v>8</v>
      </c>
      <c r="AM33" s="16">
        <v>7.7</v>
      </c>
      <c r="AN33" s="16">
        <v>7.5</v>
      </c>
      <c r="AO33" s="17">
        <f t="shared" si="0"/>
        <v>198.4</v>
      </c>
      <c r="AP33" s="65">
        <f t="shared" si="1"/>
        <v>6.0121212121212126</v>
      </c>
    </row>
    <row r="34" spans="1:42" ht="15.5" x14ac:dyDescent="0.35">
      <c r="A34" s="10">
        <f>'Data Siswa'!A34</f>
        <v>33</v>
      </c>
      <c r="B34" s="77" t="str">
        <f>'Data Siswa'!B34</f>
        <v>YAYAH SA'DIYAH</v>
      </c>
      <c r="C34" s="10" t="str">
        <f>'Data Siswa'!C34</f>
        <v>1335</v>
      </c>
      <c r="D34" s="16">
        <v>6</v>
      </c>
      <c r="E34" s="16">
        <v>4.5</v>
      </c>
      <c r="F34" s="16">
        <v>4.5</v>
      </c>
      <c r="G34" s="16">
        <v>5</v>
      </c>
      <c r="H34" s="16">
        <v>5</v>
      </c>
      <c r="I34" s="16"/>
      <c r="J34" s="16">
        <v>4</v>
      </c>
      <c r="K34" s="16">
        <v>4.5</v>
      </c>
      <c r="L34" s="16">
        <v>4</v>
      </c>
      <c r="M34" s="16">
        <v>8</v>
      </c>
      <c r="N34" s="16">
        <v>5.5</v>
      </c>
      <c r="O34" s="16">
        <v>5</v>
      </c>
      <c r="P34" s="16">
        <v>6</v>
      </c>
      <c r="Q34" s="16">
        <v>4</v>
      </c>
      <c r="R34" s="16"/>
      <c r="S34" s="16">
        <v>5.7</v>
      </c>
      <c r="T34" s="16">
        <v>4</v>
      </c>
      <c r="U34" s="16"/>
      <c r="V34" s="16">
        <v>6.5</v>
      </c>
      <c r="W34" s="16">
        <v>5</v>
      </c>
      <c r="X34" s="16">
        <v>5</v>
      </c>
      <c r="Y34" s="16"/>
      <c r="Z34" s="16"/>
      <c r="AA34" s="16">
        <v>7</v>
      </c>
      <c r="AB34" s="16">
        <v>7</v>
      </c>
      <c r="AC34" s="16">
        <v>6</v>
      </c>
      <c r="AD34" s="16">
        <v>5.5</v>
      </c>
      <c r="AE34" s="16">
        <v>6</v>
      </c>
      <c r="AF34" s="109"/>
      <c r="AG34" s="109"/>
      <c r="AH34" s="109"/>
      <c r="AI34" s="16">
        <v>6</v>
      </c>
      <c r="AJ34" s="16">
        <v>7.8</v>
      </c>
      <c r="AK34" s="16">
        <v>6.5</v>
      </c>
      <c r="AL34" s="16">
        <v>8.8000000000000007</v>
      </c>
      <c r="AM34" s="16">
        <v>7.7</v>
      </c>
      <c r="AN34" s="16"/>
      <c r="AO34" s="17">
        <f t="shared" si="0"/>
        <v>160.5</v>
      </c>
      <c r="AP34" s="65">
        <f t="shared" si="1"/>
        <v>5.7321428571428568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09"/>
      <c r="AG35" s="109"/>
      <c r="AH35" s="109"/>
      <c r="AI35" s="16"/>
      <c r="AJ35" s="16"/>
      <c r="AK35" s="16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09"/>
      <c r="AG36" s="109"/>
      <c r="AH36" s="109"/>
      <c r="AI36" s="16"/>
      <c r="AJ36" s="16"/>
      <c r="AK36" s="16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09"/>
      <c r="AG37" s="109"/>
      <c r="AH37" s="109"/>
      <c r="AI37" s="16"/>
      <c r="AJ37" s="16"/>
      <c r="AK37" s="16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09"/>
      <c r="AG38" s="109"/>
      <c r="AH38" s="109"/>
      <c r="AI38" s="16"/>
      <c r="AJ38" s="16"/>
      <c r="AK38" s="16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09"/>
      <c r="AG39" s="109"/>
      <c r="AH39" s="109"/>
      <c r="AI39" s="16"/>
      <c r="AJ39" s="16"/>
      <c r="AK39" s="16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09"/>
      <c r="AG40" s="109"/>
      <c r="AH40" s="109"/>
      <c r="AI40" s="16"/>
      <c r="AJ40" s="16"/>
      <c r="AK40" s="16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09"/>
      <c r="AG41" s="109"/>
      <c r="AH41" s="109"/>
      <c r="AI41" s="16"/>
      <c r="AJ41" s="16"/>
      <c r="AK41" s="16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3xeqUl8kmQdmefDotJkVoW8G+1mpBy3/t9ilQ4YzHZ1iJmz9o83Ltj6poroFc8acO4iCgzSbIOiXfqNb3/rLyQ==" saltValue="UmUNx0FYpkfL9P9pIx7Djw==" spinCount="100000" sheet="1" selectLockedCells="1"/>
  <conditionalFormatting sqref="D2:AB41">
    <cfRule type="cellIs" dxfId="6" priority="6" operator="greaterThan">
      <formula>8</formula>
    </cfRule>
  </conditionalFormatting>
  <conditionalFormatting sqref="D2:AE41">
    <cfRule type="cellIs" dxfId="5" priority="8" stopIfTrue="1" operator="lessThan">
      <formula>4</formula>
    </cfRule>
  </conditionalFormatting>
  <conditionalFormatting sqref="AC2:AE41">
    <cfRule type="cellIs" dxfId="4" priority="5" operator="greaterThan">
      <formula>10</formula>
    </cfRule>
  </conditionalFormatting>
  <conditionalFormatting sqref="AI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F2:AH41" xr:uid="{00000000-0002-0000-0300-000000000000}"/>
    <dataValidation operator="greaterThanOrEqual" allowBlank="1" showInputMessage="1" showErrorMessage="1" errorTitle="Nilai Tidak Sesuai" error="Masukan Nilai Minimum 0 dan Maksimum 10" sqref="D2:AE41 AI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T4" sqref="T4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42" t="s">
        <v>172</v>
      </c>
      <c r="B1" s="143"/>
      <c r="C1" s="144"/>
      <c r="D1" s="145" t="s">
        <v>173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7"/>
      <c r="W1" s="132"/>
      <c r="X1" s="134" t="s">
        <v>171</v>
      </c>
      <c r="Y1" s="135"/>
      <c r="Z1" s="136"/>
      <c r="AA1" s="70" t="s">
        <v>166</v>
      </c>
    </row>
    <row r="2" spans="1:27" ht="19.5" customHeight="1" x14ac:dyDescent="0.35">
      <c r="A2" s="150" t="s">
        <v>75</v>
      </c>
      <c r="B2" s="148" t="s">
        <v>55</v>
      </c>
      <c r="C2" s="150" t="s">
        <v>54</v>
      </c>
      <c r="D2" s="148" t="s">
        <v>80</v>
      </c>
      <c r="E2" s="148"/>
      <c r="F2" s="148"/>
      <c r="G2" s="148"/>
      <c r="H2" s="148"/>
      <c r="I2" s="148"/>
      <c r="J2" s="139" t="s">
        <v>81</v>
      </c>
      <c r="K2" s="140"/>
      <c r="L2" s="140"/>
      <c r="M2" s="140"/>
      <c r="N2" s="141"/>
      <c r="O2" s="139" t="s">
        <v>82</v>
      </c>
      <c r="P2" s="140"/>
      <c r="Q2" s="140"/>
      <c r="R2" s="140"/>
      <c r="S2" s="140"/>
      <c r="T2" s="141"/>
      <c r="U2" s="137" t="s">
        <v>27</v>
      </c>
      <c r="V2" s="149" t="s">
        <v>96</v>
      </c>
      <c r="W2" s="133"/>
      <c r="X2" s="137" t="s">
        <v>280</v>
      </c>
      <c r="Y2" s="137" t="s">
        <v>96</v>
      </c>
      <c r="Z2" s="137" t="s">
        <v>89</v>
      </c>
      <c r="AA2" s="131" t="s">
        <v>175</v>
      </c>
    </row>
    <row r="3" spans="1:27" ht="85" customHeight="1" x14ac:dyDescent="0.35">
      <c r="A3" s="150"/>
      <c r="B3" s="148"/>
      <c r="C3" s="150"/>
      <c r="D3" s="18" t="s">
        <v>78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79</v>
      </c>
      <c r="J3" s="19" t="s">
        <v>66</v>
      </c>
      <c r="K3" s="19" t="s">
        <v>86</v>
      </c>
      <c r="L3" s="19" t="s">
        <v>87</v>
      </c>
      <c r="M3" s="19" t="s">
        <v>261</v>
      </c>
      <c r="N3" s="19" t="s">
        <v>88</v>
      </c>
      <c r="O3" s="18" t="s">
        <v>177</v>
      </c>
      <c r="P3" s="18" t="s">
        <v>84</v>
      </c>
      <c r="Q3" s="18" t="s">
        <v>101</v>
      </c>
      <c r="R3" s="18" t="s">
        <v>56</v>
      </c>
      <c r="S3" s="19" t="s">
        <v>278</v>
      </c>
      <c r="T3" s="18" t="s">
        <v>85</v>
      </c>
      <c r="U3" s="138"/>
      <c r="V3" s="149"/>
      <c r="W3" s="133"/>
      <c r="X3" s="138"/>
      <c r="Y3" s="138"/>
      <c r="Z3" s="138"/>
      <c r="AA3" s="131"/>
    </row>
    <row r="4" spans="1:27" ht="15.5" x14ac:dyDescent="0.35">
      <c r="A4" s="71">
        <f>'Data Siswa'!A2</f>
        <v>1</v>
      </c>
      <c r="B4" s="78" t="str">
        <f>'Data Siswa'!B2</f>
        <v>ADELIA</v>
      </c>
      <c r="C4" s="71" t="str">
        <f>'Data Siswa'!C2</f>
        <v>1303</v>
      </c>
      <c r="D4" s="16">
        <v>6</v>
      </c>
      <c r="E4" s="16">
        <v>7</v>
      </c>
      <c r="F4" s="16">
        <v>5.5</v>
      </c>
      <c r="G4" s="16">
        <v>5.5</v>
      </c>
      <c r="H4" s="16">
        <v>5</v>
      </c>
      <c r="I4" s="16"/>
      <c r="J4" s="16">
        <v>6.5</v>
      </c>
      <c r="K4" s="16">
        <v>6</v>
      </c>
      <c r="L4" s="16">
        <v>6</v>
      </c>
      <c r="M4" s="16">
        <v>6</v>
      </c>
      <c r="N4" s="16">
        <v>6</v>
      </c>
      <c r="O4" s="16">
        <v>4.5</v>
      </c>
      <c r="P4" s="16">
        <v>4.5</v>
      </c>
      <c r="Q4" s="16">
        <v>5</v>
      </c>
      <c r="R4" s="16">
        <v>6</v>
      </c>
      <c r="S4" s="16">
        <v>5</v>
      </c>
      <c r="T4" s="16"/>
      <c r="U4" s="72">
        <f t="shared" ref="U4:U43" si="0">SUM(D4:T4)</f>
        <v>84.5</v>
      </c>
      <c r="V4" s="73">
        <f t="shared" ref="V4:V43" si="1">AVERAGE(D4:T4)</f>
        <v>5.6333333333333337</v>
      </c>
      <c r="W4" s="74"/>
      <c r="X4" s="72">
        <f>SUM('Nilai Tahriri'!AO2,'Nilai Syafahi'!U4)</f>
        <v>295.90000000000003</v>
      </c>
      <c r="Y4" s="73">
        <f>AVERAGE(D4:T4,'Nilai Tahriri'!D2:AN2)</f>
        <v>6.1645833333333329</v>
      </c>
      <c r="Z4" s="75">
        <f t="array" aca="1" ref="Z4" ca="1">SUM(IF(X4&lt;OFFSET($X$4,0,0,COUNT(X:X),1),1/COUNTIF(OFFSET($X$4,0,0,COUNT(X:X),1),OFFSET($X$4,0,0,COUNT(X:X),1))))+1</f>
        <v>8</v>
      </c>
      <c r="AA4" s="61" t="s">
        <v>273</v>
      </c>
    </row>
    <row r="5" spans="1:27" ht="15.5" x14ac:dyDescent="0.35">
      <c r="A5" s="71">
        <f>'Data Siswa'!A3</f>
        <v>2</v>
      </c>
      <c r="B5" s="79" t="str">
        <f>'Data Siswa'!B3</f>
        <v>ALIYA</v>
      </c>
      <c r="C5" s="71" t="str">
        <f>'Data Siswa'!C3</f>
        <v>1304</v>
      </c>
      <c r="D5" s="16">
        <v>6</v>
      </c>
      <c r="E5" s="16">
        <v>5</v>
      </c>
      <c r="F5" s="16">
        <v>4</v>
      </c>
      <c r="G5" s="16">
        <v>6</v>
      </c>
      <c r="H5" s="16">
        <v>5</v>
      </c>
      <c r="I5" s="16"/>
      <c r="J5" s="16">
        <v>7.5</v>
      </c>
      <c r="K5" s="16">
        <v>6</v>
      </c>
      <c r="L5" s="16">
        <v>6</v>
      </c>
      <c r="M5" s="16">
        <v>6</v>
      </c>
      <c r="N5" s="16">
        <v>6.5</v>
      </c>
      <c r="O5" s="16">
        <v>4.5</v>
      </c>
      <c r="P5" s="16">
        <v>5</v>
      </c>
      <c r="Q5" s="16">
        <v>4</v>
      </c>
      <c r="R5" s="16">
        <v>5</v>
      </c>
      <c r="S5" s="16">
        <v>5</v>
      </c>
      <c r="T5" s="16"/>
      <c r="U5" s="72">
        <f t="shared" si="0"/>
        <v>81.5</v>
      </c>
      <c r="V5" s="73">
        <f t="shared" si="1"/>
        <v>5.4333333333333336</v>
      </c>
      <c r="W5" s="74"/>
      <c r="X5" s="72">
        <f>SUM('Nilai Tahriri'!AO3,'Nilai Syafahi'!U5)</f>
        <v>286.19999999999993</v>
      </c>
      <c r="Y5" s="73">
        <f>AVERAGE(D5:T5,'Nilai Tahriri'!D3:AN3)</f>
        <v>5.9624999999999986</v>
      </c>
      <c r="Z5" s="75">
        <f t="array" aca="1" ref="Z5" ca="1">SUM(IF(X5&lt;OFFSET($X$4,0,0,COUNT(X:X),1),1/COUNTIF(OFFSET($X$4,0,0,COUNT(X:X),1),OFFSET($X$4,0,0,COUNT(X:X),1))))+1</f>
        <v>13</v>
      </c>
      <c r="AA5" s="61" t="s">
        <v>273</v>
      </c>
    </row>
    <row r="6" spans="1:27" ht="15.5" x14ac:dyDescent="0.35">
      <c r="A6" s="71">
        <f>'Data Siswa'!A4</f>
        <v>3</v>
      </c>
      <c r="B6" s="78" t="str">
        <f>'Data Siswa'!B4</f>
        <v>ANGGITA JULIA</v>
      </c>
      <c r="C6" s="71" t="str">
        <f>'Data Siswa'!C4</f>
        <v>1305</v>
      </c>
      <c r="D6" s="16">
        <v>6</v>
      </c>
      <c r="E6" s="16">
        <v>7</v>
      </c>
      <c r="F6" s="16">
        <v>5.5</v>
      </c>
      <c r="G6" s="16">
        <v>5.5</v>
      </c>
      <c r="H6" s="16">
        <v>7</v>
      </c>
      <c r="I6" s="16"/>
      <c r="J6" s="16">
        <v>7.5</v>
      </c>
      <c r="K6" s="16">
        <v>6</v>
      </c>
      <c r="L6" s="16">
        <v>6</v>
      </c>
      <c r="M6" s="16">
        <v>6.5</v>
      </c>
      <c r="N6" s="16">
        <v>6</v>
      </c>
      <c r="O6" s="16">
        <v>7</v>
      </c>
      <c r="P6" s="16">
        <v>6</v>
      </c>
      <c r="Q6" s="16">
        <v>4</v>
      </c>
      <c r="R6" s="16">
        <v>6</v>
      </c>
      <c r="S6" s="16">
        <v>7</v>
      </c>
      <c r="T6" s="16"/>
      <c r="U6" s="72">
        <f t="shared" si="0"/>
        <v>93</v>
      </c>
      <c r="V6" s="73">
        <f t="shared" si="1"/>
        <v>6.2</v>
      </c>
      <c r="W6" s="74"/>
      <c r="X6" s="72">
        <f>SUM('Nilai Tahriri'!AO4,'Nilai Syafahi'!U6)</f>
        <v>306.39999999999998</v>
      </c>
      <c r="Y6" s="73">
        <f>AVERAGE(D6:T6,'Nilai Tahriri'!D4:AN4)</f>
        <v>6.3833333333333329</v>
      </c>
      <c r="Z6" s="75">
        <f t="array" aca="1" ref="Z6" ca="1">SUM(IF(X6&lt;OFFSET($X$4,0,0,COUNT(X:X),1),1/COUNTIF(OFFSET($X$4,0,0,COUNT(X:X),1),OFFSET($X$4,0,0,COUNT(X:X),1))))+1</f>
        <v>1</v>
      </c>
      <c r="AA6" s="61" t="s">
        <v>273</v>
      </c>
    </row>
    <row r="7" spans="1:27" ht="15.5" x14ac:dyDescent="0.35">
      <c r="A7" s="71">
        <f>'Data Siswa'!A5</f>
        <v>4</v>
      </c>
      <c r="B7" s="78" t="str">
        <f>'Data Siswa'!B5</f>
        <v>ANISA NURSAFITRI</v>
      </c>
      <c r="C7" s="71" t="str">
        <f>'Data Siswa'!C5</f>
        <v>1306</v>
      </c>
      <c r="D7" s="16">
        <v>5.5</v>
      </c>
      <c r="E7" s="16">
        <v>5.5</v>
      </c>
      <c r="F7" s="16">
        <v>4</v>
      </c>
      <c r="G7" s="16">
        <v>5</v>
      </c>
      <c r="H7" s="16">
        <v>6</v>
      </c>
      <c r="I7" s="16"/>
      <c r="J7" s="16">
        <v>7</v>
      </c>
      <c r="K7" s="16">
        <v>6</v>
      </c>
      <c r="L7" s="16">
        <v>6</v>
      </c>
      <c r="M7" s="16">
        <v>6</v>
      </c>
      <c r="N7" s="16">
        <v>6</v>
      </c>
      <c r="O7" s="16">
        <v>4.5</v>
      </c>
      <c r="P7" s="16">
        <v>4</v>
      </c>
      <c r="Q7" s="16">
        <v>4.5</v>
      </c>
      <c r="R7" s="16">
        <v>6</v>
      </c>
      <c r="S7" s="16">
        <v>6</v>
      </c>
      <c r="T7" s="16"/>
      <c r="U7" s="72">
        <f t="shared" si="0"/>
        <v>82</v>
      </c>
      <c r="V7" s="73">
        <f t="shared" si="1"/>
        <v>5.4666666666666668</v>
      </c>
      <c r="W7" s="74"/>
      <c r="X7" s="72">
        <f>SUM('Nilai Tahriri'!AO5,'Nilai Syafahi'!U7)</f>
        <v>281.7</v>
      </c>
      <c r="Y7" s="73">
        <f>AVERAGE(D7:T7,'Nilai Tahriri'!D5:AN5)</f>
        <v>5.8687499999999995</v>
      </c>
      <c r="Z7" s="75">
        <f t="array" aca="1" ref="Z7" ca="1">SUM(IF(X7&lt;OFFSET($X$4,0,0,COUNT(X:X),1),1/COUNTIF(OFFSET($X$4,0,0,COUNT(X:X),1),OFFSET($X$4,0,0,COUNT(X:X),1))))+1</f>
        <v>20</v>
      </c>
      <c r="AA7" s="61" t="s">
        <v>273</v>
      </c>
    </row>
    <row r="8" spans="1:27" ht="15.5" x14ac:dyDescent="0.35">
      <c r="A8" s="71">
        <f>'Data Siswa'!A6</f>
        <v>5</v>
      </c>
      <c r="B8" s="78" t="str">
        <f>'Data Siswa'!B6</f>
        <v>ANNISA AULIA PRATIWI</v>
      </c>
      <c r="C8" s="71" t="str">
        <f>'Data Siswa'!C6</f>
        <v>1307</v>
      </c>
      <c r="D8" s="16">
        <v>5.5</v>
      </c>
      <c r="E8" s="16">
        <v>5.5</v>
      </c>
      <c r="F8" s="16">
        <v>4</v>
      </c>
      <c r="G8" s="16">
        <v>6</v>
      </c>
      <c r="H8" s="16">
        <v>6</v>
      </c>
      <c r="I8" s="16"/>
      <c r="J8" s="16">
        <v>7</v>
      </c>
      <c r="K8" s="16">
        <v>6</v>
      </c>
      <c r="L8" s="16">
        <v>6</v>
      </c>
      <c r="M8" s="16">
        <v>5</v>
      </c>
      <c r="N8" s="16">
        <v>6</v>
      </c>
      <c r="O8" s="16">
        <v>4.5</v>
      </c>
      <c r="P8" s="16">
        <v>4.5</v>
      </c>
      <c r="Q8" s="16">
        <v>4</v>
      </c>
      <c r="R8" s="16">
        <v>5</v>
      </c>
      <c r="S8" s="16">
        <v>6</v>
      </c>
      <c r="T8" s="16"/>
      <c r="U8" s="72">
        <f t="shared" si="0"/>
        <v>81</v>
      </c>
      <c r="V8" s="73">
        <f t="shared" si="1"/>
        <v>5.4</v>
      </c>
      <c r="W8" s="74"/>
      <c r="X8" s="72">
        <f>SUM('Nilai Tahriri'!AO6,'Nilai Syafahi'!U8)</f>
        <v>282.39999999999998</v>
      </c>
      <c r="Y8" s="73">
        <f>AVERAGE(D8:T8,'Nilai Tahriri'!D6:AN6)</f>
        <v>5.8833333333333329</v>
      </c>
      <c r="Z8" s="75">
        <f t="array" aca="1" ref="Z8" ca="1">SUM(IF(X8&lt;OFFSET($X$4,0,0,COUNT(X:X),1),1/COUNTIF(OFFSET($X$4,0,0,COUNT(X:X),1),OFFSET($X$4,0,0,COUNT(X:X),1))))+1</f>
        <v>19</v>
      </c>
      <c r="AA8" s="61" t="s">
        <v>273</v>
      </c>
    </row>
    <row r="9" spans="1:27" ht="15.5" x14ac:dyDescent="0.35">
      <c r="A9" s="71">
        <f>'Data Siswa'!A7</f>
        <v>6</v>
      </c>
      <c r="B9" s="78" t="str">
        <f>'Data Siswa'!B7</f>
        <v>CHELSY AULIA</v>
      </c>
      <c r="C9" s="71" t="str">
        <f>'Data Siswa'!C7</f>
        <v>1308</v>
      </c>
      <c r="D9" s="16">
        <v>5</v>
      </c>
      <c r="E9" s="16">
        <v>7</v>
      </c>
      <c r="F9" s="16">
        <v>4</v>
      </c>
      <c r="G9" s="16">
        <v>5</v>
      </c>
      <c r="H9" s="16">
        <v>6</v>
      </c>
      <c r="I9" s="16"/>
      <c r="J9" s="16">
        <v>7</v>
      </c>
      <c r="K9" s="16">
        <v>6</v>
      </c>
      <c r="L9" s="16">
        <v>6</v>
      </c>
      <c r="M9" s="16">
        <v>6</v>
      </c>
      <c r="N9" s="16">
        <v>6</v>
      </c>
      <c r="O9" s="16">
        <v>4</v>
      </c>
      <c r="P9" s="16">
        <v>4</v>
      </c>
      <c r="Q9" s="16">
        <v>4</v>
      </c>
      <c r="R9" s="16">
        <v>4</v>
      </c>
      <c r="S9" s="16">
        <v>6</v>
      </c>
      <c r="T9" s="16"/>
      <c r="U9" s="72">
        <f t="shared" si="0"/>
        <v>80</v>
      </c>
      <c r="V9" s="73">
        <f t="shared" si="1"/>
        <v>5.333333333333333</v>
      </c>
      <c r="W9" s="74"/>
      <c r="X9" s="72">
        <f>SUM('Nilai Tahriri'!AO7,'Nilai Syafahi'!U9)</f>
        <v>281.59999999999997</v>
      </c>
      <c r="Y9" s="73">
        <f>AVERAGE(D9:T9,'Nilai Tahriri'!D7:AN7)</f>
        <v>5.8666666666666671</v>
      </c>
      <c r="Z9" s="75">
        <f t="array" aca="1" ref="Z9" ca="1">SUM(IF(X9&lt;OFFSET($X$4,0,0,COUNT(X:X),1),1/COUNTIF(OFFSET($X$4,0,0,COUNT(X:X),1),OFFSET($X$4,0,0,COUNT(X:X),1))))+1</f>
        <v>21</v>
      </c>
      <c r="AA9" s="61" t="s">
        <v>273</v>
      </c>
    </row>
    <row r="10" spans="1:27" ht="15.5" x14ac:dyDescent="0.35">
      <c r="A10" s="71">
        <f>'Data Siswa'!A8</f>
        <v>7</v>
      </c>
      <c r="B10" s="78" t="str">
        <f>'Data Siswa'!B8</f>
        <v>DALIA SHINTA CHALISA</v>
      </c>
      <c r="C10" s="71" t="str">
        <f>'Data Siswa'!C8</f>
        <v>1309</v>
      </c>
      <c r="D10" s="16">
        <v>6</v>
      </c>
      <c r="E10" s="16">
        <v>7</v>
      </c>
      <c r="F10" s="16">
        <v>4</v>
      </c>
      <c r="G10" s="16">
        <v>5.5</v>
      </c>
      <c r="H10" s="16">
        <v>6</v>
      </c>
      <c r="I10" s="16"/>
      <c r="J10" s="16">
        <v>7.5</v>
      </c>
      <c r="K10" s="16">
        <v>6</v>
      </c>
      <c r="L10" s="16">
        <v>6</v>
      </c>
      <c r="M10" s="16">
        <v>6.5</v>
      </c>
      <c r="N10" s="16">
        <v>6.5</v>
      </c>
      <c r="O10" s="16">
        <v>6</v>
      </c>
      <c r="P10" s="16">
        <v>5</v>
      </c>
      <c r="Q10" s="16">
        <v>4.5</v>
      </c>
      <c r="R10" s="16">
        <v>6</v>
      </c>
      <c r="S10" s="16">
        <v>6</v>
      </c>
      <c r="T10" s="16"/>
      <c r="U10" s="72">
        <f t="shared" si="0"/>
        <v>88.5</v>
      </c>
      <c r="V10" s="73">
        <f t="shared" si="1"/>
        <v>5.9</v>
      </c>
      <c r="W10" s="74"/>
      <c r="X10" s="72">
        <f>SUM('Nilai Tahriri'!AO8,'Nilai Syafahi'!U10)</f>
        <v>299.5</v>
      </c>
      <c r="Y10" s="73">
        <f>AVERAGE(D10:T10,'Nilai Tahriri'!D8:AN8)</f>
        <v>6.239583333333333</v>
      </c>
      <c r="Z10" s="75">
        <f t="array" aca="1" ref="Z10" ca="1">SUM(IF(X10&lt;OFFSET($X$4,0,0,COUNT(X:X),1),1/COUNTIF(OFFSET($X$4,0,0,COUNT(X:X),1),OFFSET($X$4,0,0,COUNT(X:X),1))))+1</f>
        <v>4</v>
      </c>
      <c r="AA10" s="61" t="s">
        <v>273</v>
      </c>
    </row>
    <row r="11" spans="1:27" ht="15.5" x14ac:dyDescent="0.35">
      <c r="A11" s="71">
        <f>'Data Siswa'!A9</f>
        <v>8</v>
      </c>
      <c r="B11" s="78" t="str">
        <f>'Data Siswa'!B9</f>
        <v>DEA PUSPITA</v>
      </c>
      <c r="C11" s="71" t="str">
        <f>'Data Siswa'!C9</f>
        <v>1310</v>
      </c>
      <c r="D11" s="16">
        <v>5</v>
      </c>
      <c r="E11" s="16">
        <v>6.5</v>
      </c>
      <c r="F11" s="16">
        <v>4</v>
      </c>
      <c r="G11" s="16">
        <v>5</v>
      </c>
      <c r="H11" s="16">
        <v>5</v>
      </c>
      <c r="I11" s="16"/>
      <c r="J11" s="16">
        <v>7</v>
      </c>
      <c r="K11" s="16">
        <v>6</v>
      </c>
      <c r="L11" s="16">
        <v>6</v>
      </c>
      <c r="M11" s="16">
        <v>5</v>
      </c>
      <c r="N11" s="16">
        <v>6.5</v>
      </c>
      <c r="O11" s="16">
        <v>4</v>
      </c>
      <c r="P11" s="16">
        <v>4</v>
      </c>
      <c r="Q11" s="16">
        <v>4</v>
      </c>
      <c r="R11" s="16">
        <v>5</v>
      </c>
      <c r="S11" s="16">
        <v>5</v>
      </c>
      <c r="T11" s="16"/>
      <c r="U11" s="72">
        <f t="shared" si="0"/>
        <v>78</v>
      </c>
      <c r="V11" s="73">
        <f t="shared" si="1"/>
        <v>5.2</v>
      </c>
      <c r="W11" s="74"/>
      <c r="X11" s="72">
        <f>SUM('Nilai Tahriri'!AO9,'Nilai Syafahi'!U11)</f>
        <v>280.5</v>
      </c>
      <c r="Y11" s="73">
        <f>AVERAGE(D11:T11,'Nilai Tahriri'!D9:AN9)</f>
        <v>5.8437499999999991</v>
      </c>
      <c r="Z11" s="75">
        <f t="array" aca="1" ref="Z11" ca="1">SUM(IF(X11&lt;OFFSET($X$4,0,0,COUNT(X:X),1),1/COUNTIF(OFFSET($X$4,0,0,COUNT(X:X),1),OFFSET($X$4,0,0,COUNT(X:X),1))))+1</f>
        <v>22</v>
      </c>
      <c r="AA11" s="61" t="s">
        <v>273</v>
      </c>
    </row>
    <row r="12" spans="1:27" ht="15.5" x14ac:dyDescent="0.35">
      <c r="A12" s="71">
        <f>'Data Siswa'!A10</f>
        <v>9</v>
      </c>
      <c r="B12" s="78" t="str">
        <f>'Data Siswa'!B10</f>
        <v>DEVA ARINDI PUTRI</v>
      </c>
      <c r="C12" s="71" t="str">
        <f>'Data Siswa'!C10</f>
        <v>1311</v>
      </c>
      <c r="D12" s="16">
        <v>6</v>
      </c>
      <c r="E12" s="16">
        <v>6.5</v>
      </c>
      <c r="F12" s="16">
        <v>4</v>
      </c>
      <c r="G12" s="16">
        <v>6</v>
      </c>
      <c r="H12" s="16">
        <v>5</v>
      </c>
      <c r="I12" s="16"/>
      <c r="J12" s="16">
        <v>6.5</v>
      </c>
      <c r="K12" s="16">
        <v>5</v>
      </c>
      <c r="L12" s="16">
        <v>5</v>
      </c>
      <c r="M12" s="16">
        <v>6</v>
      </c>
      <c r="N12" s="16">
        <v>6</v>
      </c>
      <c r="O12" s="16">
        <v>5</v>
      </c>
      <c r="P12" s="16">
        <v>5</v>
      </c>
      <c r="Q12" s="16">
        <v>4.5</v>
      </c>
      <c r="R12" s="16">
        <v>5</v>
      </c>
      <c r="S12" s="16">
        <v>5</v>
      </c>
      <c r="T12" s="16"/>
      <c r="U12" s="72">
        <f t="shared" si="0"/>
        <v>80.5</v>
      </c>
      <c r="V12" s="73">
        <f t="shared" si="1"/>
        <v>5.3666666666666663</v>
      </c>
      <c r="W12" s="74"/>
      <c r="X12" s="72">
        <f>SUM('Nilai Tahriri'!AO10,'Nilai Syafahi'!U12)</f>
        <v>285.29999999999995</v>
      </c>
      <c r="Y12" s="73">
        <f>AVERAGE(D12:T12,'Nilai Tahriri'!D10:AN10)</f>
        <v>5.9437499999999988</v>
      </c>
      <c r="Z12" s="75">
        <f t="array" aca="1" ref="Z12" ca="1">SUM(IF(X12&lt;OFFSET($X$4,0,0,COUNT(X:X),1),1/COUNTIF(OFFSET($X$4,0,0,COUNT(X:X),1),OFFSET($X$4,0,0,COUNT(X:X),1))))+1</f>
        <v>14</v>
      </c>
      <c r="AA12" s="61" t="s">
        <v>273</v>
      </c>
    </row>
    <row r="13" spans="1:27" ht="15.5" x14ac:dyDescent="0.35">
      <c r="A13" s="71">
        <f>'Data Siswa'!A11</f>
        <v>10</v>
      </c>
      <c r="B13" s="78" t="str">
        <f>'Data Siswa'!B11</f>
        <v>DEWI ALLAWIYAH</v>
      </c>
      <c r="C13" s="71" t="str">
        <f>'Data Siswa'!C11</f>
        <v>1312</v>
      </c>
      <c r="D13" s="16">
        <v>5.5</v>
      </c>
      <c r="E13" s="16">
        <v>7</v>
      </c>
      <c r="F13" s="16">
        <v>4</v>
      </c>
      <c r="G13" s="16">
        <v>5</v>
      </c>
      <c r="H13" s="16">
        <v>5</v>
      </c>
      <c r="I13" s="16"/>
      <c r="J13" s="16">
        <v>7</v>
      </c>
      <c r="K13" s="16">
        <v>6</v>
      </c>
      <c r="L13" s="16">
        <v>6</v>
      </c>
      <c r="M13" s="16">
        <v>6</v>
      </c>
      <c r="N13" s="16">
        <v>6</v>
      </c>
      <c r="O13" s="16">
        <v>4</v>
      </c>
      <c r="P13" s="16">
        <v>4</v>
      </c>
      <c r="Q13" s="16">
        <v>6</v>
      </c>
      <c r="R13" s="16">
        <v>5</v>
      </c>
      <c r="S13" s="16">
        <v>5</v>
      </c>
      <c r="T13" s="16"/>
      <c r="U13" s="72">
        <f t="shared" si="0"/>
        <v>81.5</v>
      </c>
      <c r="V13" s="73">
        <f t="shared" si="1"/>
        <v>5.4333333333333336</v>
      </c>
      <c r="W13" s="74"/>
      <c r="X13" s="72">
        <f>SUM('Nilai Tahriri'!AO11,'Nilai Syafahi'!U13)</f>
        <v>294.5</v>
      </c>
      <c r="Y13" s="73">
        <f>AVERAGE(D13:T13,'Nilai Tahriri'!D11:AN11)</f>
        <v>6.135416666666667</v>
      </c>
      <c r="Z13" s="75">
        <f t="array" aca="1" ref="Z13" ca="1">SUM(IF(X13&lt;OFFSET($X$4,0,0,COUNT(X:X),1),1/COUNTIF(OFFSET($X$4,0,0,COUNT(X:X),1),OFFSET($X$4,0,0,COUNT(X:X),1))))+1</f>
        <v>9</v>
      </c>
      <c r="AA13" s="61" t="s">
        <v>273</v>
      </c>
    </row>
    <row r="14" spans="1:27" ht="15.5" x14ac:dyDescent="0.35">
      <c r="A14" s="71">
        <f>'Data Siswa'!A12</f>
        <v>11</v>
      </c>
      <c r="B14" s="78" t="str">
        <f>'Data Siswa'!B12</f>
        <v>DINDA LUTFIAH SYAWAL</v>
      </c>
      <c r="C14" s="71" t="str">
        <f>'Data Siswa'!C12</f>
        <v>1313</v>
      </c>
      <c r="D14" s="16">
        <v>5.5</v>
      </c>
      <c r="E14" s="16">
        <v>7</v>
      </c>
      <c r="F14" s="16">
        <v>4</v>
      </c>
      <c r="G14" s="16">
        <v>5.5</v>
      </c>
      <c r="H14" s="16">
        <v>5</v>
      </c>
      <c r="I14" s="16"/>
      <c r="J14" s="16">
        <v>7</v>
      </c>
      <c r="K14" s="16">
        <v>5</v>
      </c>
      <c r="L14" s="16">
        <v>5</v>
      </c>
      <c r="M14" s="16">
        <v>6</v>
      </c>
      <c r="N14" s="16">
        <v>6</v>
      </c>
      <c r="O14" s="16"/>
      <c r="P14" s="16"/>
      <c r="Q14" s="16">
        <v>4.5</v>
      </c>
      <c r="R14" s="16">
        <v>4</v>
      </c>
      <c r="S14" s="16">
        <v>5</v>
      </c>
      <c r="T14" s="16"/>
      <c r="U14" s="72">
        <f t="shared" si="0"/>
        <v>69.5</v>
      </c>
      <c r="V14" s="73">
        <f t="shared" si="1"/>
        <v>5.3461538461538458</v>
      </c>
      <c r="W14" s="74"/>
      <c r="X14" s="72">
        <f>SUM('Nilai Tahriri'!AO12,'Nilai Syafahi'!U14)</f>
        <v>275.89999999999998</v>
      </c>
      <c r="Y14" s="73">
        <f>AVERAGE(D14:T14,'Nilai Tahriri'!D12:AN12)</f>
        <v>5.997826086956521</v>
      </c>
      <c r="Z14" s="75">
        <f t="array" aca="1" ref="Z14" ca="1">SUM(IF(X14&lt;OFFSET($X$4,0,0,COUNT(X:X),1),1/COUNTIF(OFFSET($X$4,0,0,COUNT(X:X),1),OFFSET($X$4,0,0,COUNT(X:X),1))))+1</f>
        <v>25</v>
      </c>
      <c r="AA14" s="61" t="s">
        <v>273</v>
      </c>
    </row>
    <row r="15" spans="1:27" ht="15.5" x14ac:dyDescent="0.35">
      <c r="A15" s="71">
        <f>'Data Siswa'!A13</f>
        <v>12</v>
      </c>
      <c r="B15" s="78" t="str">
        <f>'Data Siswa'!B13</f>
        <v>ELSA APRILIA MUFTI</v>
      </c>
      <c r="C15" s="71" t="str">
        <f>'Data Siswa'!C13</f>
        <v>1314</v>
      </c>
      <c r="D15" s="16">
        <v>5.5</v>
      </c>
      <c r="E15" s="16">
        <v>7</v>
      </c>
      <c r="F15" s="16">
        <v>5</v>
      </c>
      <c r="G15" s="16">
        <v>5</v>
      </c>
      <c r="H15" s="16">
        <v>5</v>
      </c>
      <c r="I15" s="16"/>
      <c r="J15" s="16">
        <v>7</v>
      </c>
      <c r="K15" s="16">
        <v>6</v>
      </c>
      <c r="L15" s="16">
        <v>6</v>
      </c>
      <c r="M15" s="16">
        <v>6</v>
      </c>
      <c r="N15" s="16">
        <v>6</v>
      </c>
      <c r="O15" s="16">
        <v>6.5</v>
      </c>
      <c r="P15" s="16">
        <v>7</v>
      </c>
      <c r="Q15" s="16">
        <v>4.5</v>
      </c>
      <c r="R15" s="16">
        <v>4</v>
      </c>
      <c r="S15" s="16">
        <v>5</v>
      </c>
      <c r="T15" s="16"/>
      <c r="U15" s="72">
        <f t="shared" si="0"/>
        <v>85.5</v>
      </c>
      <c r="V15" s="73">
        <f t="shared" si="1"/>
        <v>5.7</v>
      </c>
      <c r="W15" s="74"/>
      <c r="X15" s="72">
        <f>SUM('Nilai Tahriri'!AO13,'Nilai Syafahi'!U15)</f>
        <v>284.20000000000005</v>
      </c>
      <c r="Y15" s="73">
        <f>AVERAGE(D15:T15,'Nilai Tahriri'!D13:AN13)</f>
        <v>5.9208333333333334</v>
      </c>
      <c r="Z15" s="75">
        <f t="array" aca="1" ref="Z15" ca="1">SUM(IF(X15&lt;OFFSET($X$4,0,0,COUNT(X:X),1),1/COUNTIF(OFFSET($X$4,0,0,COUNT(X:X),1),OFFSET($X$4,0,0,COUNT(X:X),1))))+1</f>
        <v>15</v>
      </c>
      <c r="AA15" s="61" t="s">
        <v>273</v>
      </c>
    </row>
    <row r="16" spans="1:27" ht="15.5" x14ac:dyDescent="0.35">
      <c r="A16" s="71">
        <f>'Data Siswa'!A14</f>
        <v>13</v>
      </c>
      <c r="B16" s="78" t="str">
        <f>'Data Siswa'!B14</f>
        <v>ESIH</v>
      </c>
      <c r="C16" s="71" t="str">
        <f>'Data Siswa'!C14</f>
        <v>1315</v>
      </c>
      <c r="D16" s="16">
        <v>6</v>
      </c>
      <c r="E16" s="16">
        <v>6.5</v>
      </c>
      <c r="F16" s="16">
        <v>5</v>
      </c>
      <c r="G16" s="16">
        <v>5.5</v>
      </c>
      <c r="H16" s="16">
        <v>5</v>
      </c>
      <c r="I16" s="16"/>
      <c r="J16" s="16">
        <v>7</v>
      </c>
      <c r="K16" s="16">
        <v>6</v>
      </c>
      <c r="L16" s="16">
        <v>6</v>
      </c>
      <c r="M16" s="16">
        <v>6</v>
      </c>
      <c r="N16" s="16">
        <v>6</v>
      </c>
      <c r="O16" s="16">
        <v>6.5</v>
      </c>
      <c r="P16" s="16">
        <v>7</v>
      </c>
      <c r="Q16" s="16">
        <v>4</v>
      </c>
      <c r="R16" s="16">
        <v>5</v>
      </c>
      <c r="S16" s="16">
        <v>5</v>
      </c>
      <c r="T16" s="16"/>
      <c r="U16" s="72">
        <f t="shared" si="0"/>
        <v>86.5</v>
      </c>
      <c r="V16" s="73">
        <f t="shared" si="1"/>
        <v>5.7666666666666666</v>
      </c>
      <c r="W16" s="74"/>
      <c r="X16" s="72">
        <f>SUM('Nilai Tahriri'!AO14,'Nilai Syafahi'!U16)</f>
        <v>282.60000000000002</v>
      </c>
      <c r="Y16" s="73">
        <f>AVERAGE(D16:T16,'Nilai Tahriri'!D14:AN14)</f>
        <v>6.0127659574468089</v>
      </c>
      <c r="Z16" s="75">
        <f t="array" aca="1" ref="Z16" ca="1">SUM(IF(X16&lt;OFFSET($X$4,0,0,COUNT(X:X),1),1/COUNTIF(OFFSET($X$4,0,0,COUNT(X:X),1),OFFSET($X$4,0,0,COUNT(X:X),1))))+1</f>
        <v>18</v>
      </c>
      <c r="AA16" s="61" t="s">
        <v>273</v>
      </c>
    </row>
    <row r="17" spans="1:27" ht="15.5" x14ac:dyDescent="0.35">
      <c r="A17" s="71">
        <f>'Data Siswa'!A15</f>
        <v>14</v>
      </c>
      <c r="B17" s="78" t="str">
        <f>'Data Siswa'!B15</f>
        <v>KASIH AZZAHRA</v>
      </c>
      <c r="C17" s="71" t="str">
        <f>'Data Siswa'!C15</f>
        <v>1316</v>
      </c>
      <c r="D17" s="16">
        <v>6</v>
      </c>
      <c r="E17" s="16">
        <v>6.5</v>
      </c>
      <c r="F17" s="16">
        <v>5</v>
      </c>
      <c r="G17" s="16">
        <v>6</v>
      </c>
      <c r="H17" s="16">
        <v>5</v>
      </c>
      <c r="I17" s="16"/>
      <c r="J17" s="16">
        <v>8</v>
      </c>
      <c r="K17" s="16">
        <v>6</v>
      </c>
      <c r="L17" s="16">
        <v>6</v>
      </c>
      <c r="M17" s="16">
        <v>7</v>
      </c>
      <c r="N17" s="16">
        <v>7</v>
      </c>
      <c r="O17" s="16">
        <v>4</v>
      </c>
      <c r="P17" s="16">
        <v>4</v>
      </c>
      <c r="Q17" s="16">
        <v>4</v>
      </c>
      <c r="R17" s="16">
        <v>5</v>
      </c>
      <c r="S17" s="16">
        <v>5</v>
      </c>
      <c r="T17" s="16"/>
      <c r="U17" s="72">
        <f t="shared" si="0"/>
        <v>84.5</v>
      </c>
      <c r="V17" s="73">
        <f t="shared" si="1"/>
        <v>5.6333333333333337</v>
      </c>
      <c r="W17" s="74"/>
      <c r="X17" s="72">
        <f>SUM('Nilai Tahriri'!AO15,'Nilai Syafahi'!U17)</f>
        <v>297.2</v>
      </c>
      <c r="Y17" s="73">
        <f>AVERAGE(D17:T17,'Nilai Tahriri'!D15:AN15)</f>
        <v>6.1916666666666664</v>
      </c>
      <c r="Z17" s="75">
        <f t="array" aca="1" ref="Z17" ca="1">SUM(IF(X17&lt;OFFSET($X$4,0,0,COUNT(X:X),1),1/COUNTIF(OFFSET($X$4,0,0,COUNT(X:X),1),OFFSET($X$4,0,0,COUNT(X:X),1))))+1</f>
        <v>5</v>
      </c>
      <c r="AA17" s="61" t="s">
        <v>273</v>
      </c>
    </row>
    <row r="18" spans="1:27" ht="15.5" x14ac:dyDescent="0.35">
      <c r="A18" s="71">
        <f>'Data Siswa'!A16</f>
        <v>15</v>
      </c>
      <c r="B18" s="78" t="str">
        <f>'Data Siswa'!B16</f>
        <v>LUSIANA</v>
      </c>
      <c r="C18" s="71" t="str">
        <f>'Data Siswa'!C16</f>
        <v>1317</v>
      </c>
      <c r="D18" s="16">
        <v>6</v>
      </c>
      <c r="E18" s="16">
        <v>7</v>
      </c>
      <c r="F18" s="16">
        <v>5</v>
      </c>
      <c r="G18" s="16">
        <v>6</v>
      </c>
      <c r="H18" s="16">
        <v>5</v>
      </c>
      <c r="I18" s="16"/>
      <c r="J18" s="16">
        <v>8</v>
      </c>
      <c r="K18" s="16">
        <v>6.5</v>
      </c>
      <c r="L18" s="16">
        <v>6.5</v>
      </c>
      <c r="M18" s="16">
        <v>7.5</v>
      </c>
      <c r="N18" s="16">
        <v>6.5</v>
      </c>
      <c r="O18" s="16">
        <v>4.5</v>
      </c>
      <c r="P18" s="16">
        <v>5</v>
      </c>
      <c r="Q18" s="16">
        <v>4</v>
      </c>
      <c r="R18" s="16">
        <v>4</v>
      </c>
      <c r="S18" s="16">
        <v>5</v>
      </c>
      <c r="T18" s="16"/>
      <c r="U18" s="72">
        <f t="shared" si="0"/>
        <v>86.5</v>
      </c>
      <c r="V18" s="73">
        <f t="shared" si="1"/>
        <v>5.7666666666666666</v>
      </c>
      <c r="W18" s="74"/>
      <c r="X18" s="72">
        <f>SUM('Nilai Tahriri'!AO16,'Nilai Syafahi'!U18)</f>
        <v>295.89999999999998</v>
      </c>
      <c r="Y18" s="73">
        <f>AVERAGE(D18:T18,'Nilai Tahriri'!D16:AN16)</f>
        <v>6.1645833333333329</v>
      </c>
      <c r="Z18" s="75">
        <f t="array" aca="1" ref="Z18" ca="1">SUM(IF(X18&lt;OFFSET($X$4,0,0,COUNT(X:X),1),1/COUNTIF(OFFSET($X$4,0,0,COUNT(X:X),1),OFFSET($X$4,0,0,COUNT(X:X),1))))+1</f>
        <v>8</v>
      </c>
      <c r="AA18" s="61" t="s">
        <v>273</v>
      </c>
    </row>
    <row r="19" spans="1:27" ht="15.5" x14ac:dyDescent="0.35">
      <c r="A19" s="71">
        <f>'Data Siswa'!A17</f>
        <v>16</v>
      </c>
      <c r="B19" s="78" t="str">
        <f>'Data Siswa'!B17</f>
        <v>MARSYA</v>
      </c>
      <c r="C19" s="71" t="str">
        <f>'Data Siswa'!C17</f>
        <v>1318</v>
      </c>
      <c r="D19" s="16">
        <v>5.5</v>
      </c>
      <c r="E19" s="16">
        <v>6.5</v>
      </c>
      <c r="F19" s="16">
        <v>5</v>
      </c>
      <c r="G19" s="16">
        <v>6</v>
      </c>
      <c r="H19" s="16">
        <v>5</v>
      </c>
      <c r="I19" s="16"/>
      <c r="J19" s="16">
        <v>6</v>
      </c>
      <c r="K19" s="16">
        <v>5</v>
      </c>
      <c r="L19" s="16">
        <v>5</v>
      </c>
      <c r="M19" s="16">
        <v>5</v>
      </c>
      <c r="N19" s="16">
        <v>5</v>
      </c>
      <c r="O19" s="16">
        <v>4.5</v>
      </c>
      <c r="P19" s="16">
        <v>4</v>
      </c>
      <c r="Q19" s="16">
        <v>5</v>
      </c>
      <c r="R19" s="16">
        <v>4.5</v>
      </c>
      <c r="S19" s="16">
        <v>5</v>
      </c>
      <c r="T19" s="16"/>
      <c r="U19" s="72">
        <f t="shared" si="0"/>
        <v>77</v>
      </c>
      <c r="V19" s="73">
        <f t="shared" si="1"/>
        <v>5.1333333333333337</v>
      </c>
      <c r="W19" s="74"/>
      <c r="X19" s="72">
        <f>SUM('Nilai Tahriri'!AO17,'Nilai Syafahi'!U19)</f>
        <v>279.79999999999995</v>
      </c>
      <c r="Y19" s="73">
        <f>AVERAGE(D19:T19,'Nilai Tahriri'!D17:AN17)</f>
        <v>5.8291666666666666</v>
      </c>
      <c r="Z19" s="75">
        <f t="array" aca="1" ref="Z19" ca="1">SUM(IF(X19&lt;OFFSET($X$4,0,0,COUNT(X:X),1),1/COUNTIF(OFFSET($X$4,0,0,COUNT(X:X),1),OFFSET($X$4,0,0,COUNT(X:X),1))))+1</f>
        <v>23</v>
      </c>
      <c r="AA19" s="61" t="s">
        <v>273</v>
      </c>
    </row>
    <row r="20" spans="1:27" ht="15.5" x14ac:dyDescent="0.35">
      <c r="A20" s="71">
        <f>'Data Siswa'!A18</f>
        <v>17</v>
      </c>
      <c r="B20" s="78" t="str">
        <f>'Data Siswa'!B18</f>
        <v>NAJMA NISA FATIHA</v>
      </c>
      <c r="C20" s="71" t="str">
        <f>'Data Siswa'!C18</f>
        <v>1319</v>
      </c>
      <c r="D20" s="16">
        <v>5</v>
      </c>
      <c r="E20" s="16">
        <v>6.5</v>
      </c>
      <c r="F20" s="16">
        <v>5</v>
      </c>
      <c r="G20" s="16">
        <v>5</v>
      </c>
      <c r="H20" s="16">
        <v>5</v>
      </c>
      <c r="I20" s="16"/>
      <c r="J20" s="16">
        <v>7</v>
      </c>
      <c r="K20" s="16">
        <v>6</v>
      </c>
      <c r="L20" s="16">
        <v>6</v>
      </c>
      <c r="M20" s="16">
        <v>5</v>
      </c>
      <c r="N20" s="16">
        <v>6</v>
      </c>
      <c r="O20" s="16">
        <v>5</v>
      </c>
      <c r="P20" s="16">
        <v>5</v>
      </c>
      <c r="Q20" s="16">
        <v>4</v>
      </c>
      <c r="R20" s="16">
        <v>4.5</v>
      </c>
      <c r="S20" s="16">
        <v>5</v>
      </c>
      <c r="T20" s="16"/>
      <c r="U20" s="72">
        <f t="shared" si="0"/>
        <v>80</v>
      </c>
      <c r="V20" s="73">
        <f t="shared" si="1"/>
        <v>5.333333333333333</v>
      </c>
      <c r="W20" s="74"/>
      <c r="X20" s="72">
        <f>SUM('Nilai Tahriri'!AO18,'Nilai Syafahi'!U20)</f>
        <v>283.89999999999998</v>
      </c>
      <c r="Y20" s="73">
        <f>AVERAGE(D20:T20,'Nilai Tahriri'!D18:AN18)</f>
        <v>5.914583333333332</v>
      </c>
      <c r="Z20" s="75">
        <f t="array" aca="1" ref="Z20" ca="1">SUM(IF(X20&lt;OFFSET($X$4,0,0,COUNT(X:X),1),1/COUNTIF(OFFSET($X$4,0,0,COUNT(X:X),1),OFFSET($X$4,0,0,COUNT(X:X),1))))+1</f>
        <v>17</v>
      </c>
      <c r="AA20" s="61" t="s">
        <v>273</v>
      </c>
    </row>
    <row r="21" spans="1:27" ht="15.5" x14ac:dyDescent="0.35">
      <c r="A21" s="71">
        <f>'Data Siswa'!A19</f>
        <v>18</v>
      </c>
      <c r="B21" s="78" t="str">
        <f>'Data Siswa'!B19</f>
        <v>NALLA BERLIANA PUTRIA FAUZI</v>
      </c>
      <c r="C21" s="71" t="str">
        <f>'Data Siswa'!C19</f>
        <v>1320</v>
      </c>
      <c r="D21" s="16">
        <v>5.5</v>
      </c>
      <c r="E21" s="16">
        <v>5.5</v>
      </c>
      <c r="F21" s="16">
        <v>4</v>
      </c>
      <c r="G21" s="16">
        <v>5.5</v>
      </c>
      <c r="H21" s="16">
        <v>5</v>
      </c>
      <c r="I21" s="16"/>
      <c r="J21" s="16">
        <v>7</v>
      </c>
      <c r="K21" s="16">
        <v>6</v>
      </c>
      <c r="L21" s="16">
        <v>6</v>
      </c>
      <c r="M21" s="16">
        <v>6</v>
      </c>
      <c r="N21" s="16">
        <v>6</v>
      </c>
      <c r="O21" s="16">
        <v>4</v>
      </c>
      <c r="P21" s="16">
        <v>5</v>
      </c>
      <c r="Q21" s="16">
        <v>4.5</v>
      </c>
      <c r="R21" s="16">
        <v>5.5</v>
      </c>
      <c r="S21" s="16">
        <v>5</v>
      </c>
      <c r="T21" s="16"/>
      <c r="U21" s="72">
        <f t="shared" si="0"/>
        <v>80.5</v>
      </c>
      <c r="V21" s="73">
        <f t="shared" si="1"/>
        <v>5.3666666666666663</v>
      </c>
      <c r="W21" s="74"/>
      <c r="X21" s="72">
        <f>SUM('Nilai Tahriri'!AO19,'Nilai Syafahi'!U21)</f>
        <v>287.7</v>
      </c>
      <c r="Y21" s="73">
        <f>AVERAGE(D21:T21,'Nilai Tahriri'!D19:AN19)</f>
        <v>5.9937499999999995</v>
      </c>
      <c r="Z21" s="75">
        <f t="array" aca="1" ref="Z21" ca="1">SUM(IF(X21&lt;OFFSET($X$4,0,0,COUNT(X:X),1),1/COUNTIF(OFFSET($X$4,0,0,COUNT(X:X),1),OFFSET($X$4,0,0,COUNT(X:X),1))))+1</f>
        <v>12</v>
      </c>
      <c r="AA21" s="61" t="s">
        <v>273</v>
      </c>
    </row>
    <row r="22" spans="1:27" ht="15.5" x14ac:dyDescent="0.35">
      <c r="A22" s="71">
        <f>'Data Siswa'!A20</f>
        <v>19</v>
      </c>
      <c r="B22" s="78" t="str">
        <f>'Data Siswa'!B20</f>
        <v>NASYWA NAFIAH KHOIRONI</v>
      </c>
      <c r="C22" s="71" t="str">
        <f>'Data Siswa'!C20</f>
        <v>1321</v>
      </c>
      <c r="D22" s="16">
        <v>5</v>
      </c>
      <c r="E22" s="16">
        <v>6</v>
      </c>
      <c r="F22" s="16">
        <v>4.5</v>
      </c>
      <c r="G22" s="16">
        <v>5</v>
      </c>
      <c r="H22" s="16">
        <v>6</v>
      </c>
      <c r="I22" s="16"/>
      <c r="J22" s="16">
        <v>6.5</v>
      </c>
      <c r="K22" s="16">
        <v>5</v>
      </c>
      <c r="L22" s="16">
        <v>5</v>
      </c>
      <c r="M22" s="16">
        <v>6</v>
      </c>
      <c r="N22" s="16">
        <v>6</v>
      </c>
      <c r="O22" s="16">
        <v>7.5</v>
      </c>
      <c r="P22" s="16">
        <v>7</v>
      </c>
      <c r="Q22" s="16">
        <v>5.5</v>
      </c>
      <c r="R22" s="16">
        <v>4</v>
      </c>
      <c r="S22" s="16">
        <v>6</v>
      </c>
      <c r="T22" s="16"/>
      <c r="U22" s="72">
        <f t="shared" si="0"/>
        <v>85</v>
      </c>
      <c r="V22" s="73">
        <f t="shared" si="1"/>
        <v>5.666666666666667</v>
      </c>
      <c r="W22" s="74"/>
      <c r="X22" s="72">
        <f>SUM('Nilai Tahriri'!AO20,'Nilai Syafahi'!U22)</f>
        <v>284</v>
      </c>
      <c r="Y22" s="73">
        <f>AVERAGE(D22:T22,'Nilai Tahriri'!D20:AN20)</f>
        <v>5.916666666666667</v>
      </c>
      <c r="Z22" s="75">
        <f t="array" aca="1" ref="Z22" ca="1">SUM(IF(X22&lt;OFFSET($X$4,0,0,COUNT(X:X),1),1/COUNTIF(OFFSET($X$4,0,0,COUNT(X:X),1),OFFSET($X$4,0,0,COUNT(X:X),1))))+1</f>
        <v>16</v>
      </c>
      <c r="AA22" s="61" t="s">
        <v>273</v>
      </c>
    </row>
    <row r="23" spans="1:27" ht="15.5" x14ac:dyDescent="0.35">
      <c r="A23" s="71">
        <f>'Data Siswa'!A21</f>
        <v>20</v>
      </c>
      <c r="B23" s="78" t="str">
        <f>'Data Siswa'!B21</f>
        <v>NAZWA RIDHO TUNISA</v>
      </c>
      <c r="C23" s="71" t="str">
        <f>'Data Siswa'!C21</f>
        <v>1322</v>
      </c>
      <c r="D23" s="16">
        <v>6</v>
      </c>
      <c r="E23" s="16">
        <v>6.5</v>
      </c>
      <c r="F23" s="16">
        <v>5</v>
      </c>
      <c r="G23" s="16">
        <v>6</v>
      </c>
      <c r="H23" s="16">
        <v>6</v>
      </c>
      <c r="I23" s="16"/>
      <c r="J23" s="16">
        <v>6.5</v>
      </c>
      <c r="K23" s="16">
        <v>5</v>
      </c>
      <c r="L23" s="16">
        <v>5</v>
      </c>
      <c r="M23" s="16">
        <v>6</v>
      </c>
      <c r="N23" s="16">
        <v>6</v>
      </c>
      <c r="O23" s="16">
        <v>6</v>
      </c>
      <c r="P23" s="16">
        <v>6</v>
      </c>
      <c r="Q23" s="16">
        <v>4</v>
      </c>
      <c r="R23" s="16">
        <v>4</v>
      </c>
      <c r="S23" s="16">
        <v>6</v>
      </c>
      <c r="T23" s="16"/>
      <c r="U23" s="72">
        <f t="shared" si="0"/>
        <v>84</v>
      </c>
      <c r="V23" s="73">
        <f t="shared" si="1"/>
        <v>5.6</v>
      </c>
      <c r="W23" s="74"/>
      <c r="X23" s="72">
        <f>SUM('Nilai Tahriri'!AO21,'Nilai Syafahi'!U23)</f>
        <v>292.39999999999998</v>
      </c>
      <c r="Y23" s="73">
        <f>AVERAGE(D23:T23,'Nilai Tahriri'!D21:AN21)</f>
        <v>6.0916666666666677</v>
      </c>
      <c r="Z23" s="75">
        <f t="array" aca="1" ref="Z23" ca="1">SUM(IF(X23&lt;OFFSET($X$4,0,0,COUNT(X:X),1),1/COUNTIF(OFFSET($X$4,0,0,COUNT(X:X),1),OFFSET($X$4,0,0,COUNT(X:X),1))))+1</f>
        <v>11</v>
      </c>
      <c r="AA23" s="61" t="s">
        <v>273</v>
      </c>
    </row>
    <row r="24" spans="1:27" ht="15.5" x14ac:dyDescent="0.35">
      <c r="A24" s="71">
        <f>'Data Siswa'!A22</f>
        <v>21</v>
      </c>
      <c r="B24" s="78" t="str">
        <f>'Data Siswa'!B22</f>
        <v>NIHAYATUS SHOLIHAH</v>
      </c>
      <c r="C24" s="71" t="str">
        <f>'Data Siswa'!C22</f>
        <v>1323</v>
      </c>
      <c r="D24" s="16">
        <v>5.5</v>
      </c>
      <c r="E24" s="16">
        <v>6</v>
      </c>
      <c r="F24" s="16">
        <v>4</v>
      </c>
      <c r="G24" s="16">
        <v>5</v>
      </c>
      <c r="H24" s="16">
        <v>7</v>
      </c>
      <c r="I24" s="16"/>
      <c r="J24" s="16">
        <v>7</v>
      </c>
      <c r="K24" s="16">
        <v>6</v>
      </c>
      <c r="L24" s="16">
        <v>6</v>
      </c>
      <c r="M24" s="16">
        <v>6.5</v>
      </c>
      <c r="N24" s="16">
        <v>6</v>
      </c>
      <c r="O24" s="16">
        <v>7.5</v>
      </c>
      <c r="P24" s="16">
        <v>7.5</v>
      </c>
      <c r="Q24" s="16">
        <v>4.5</v>
      </c>
      <c r="R24" s="16">
        <v>4</v>
      </c>
      <c r="S24" s="16">
        <v>7</v>
      </c>
      <c r="T24" s="16"/>
      <c r="U24" s="72">
        <f t="shared" si="0"/>
        <v>89.5</v>
      </c>
      <c r="V24" s="73">
        <f t="shared" si="1"/>
        <v>5.9666666666666668</v>
      </c>
      <c r="W24" s="74"/>
      <c r="X24" s="72">
        <f>SUM('Nilai Tahriri'!AO22,'Nilai Syafahi'!U24)</f>
        <v>297.10000000000002</v>
      </c>
      <c r="Y24" s="73">
        <f>AVERAGE(D24:T24,'Nilai Tahriri'!D22:AN22)</f>
        <v>6.1895833333333341</v>
      </c>
      <c r="Z24" s="75">
        <f t="array" aca="1" ref="Z24" ca="1">SUM(IF(X24&lt;OFFSET($X$4,0,0,COUNT(X:X),1),1/COUNTIF(OFFSET($X$4,0,0,COUNT(X:X),1),OFFSET($X$4,0,0,COUNT(X:X),1))))+1</f>
        <v>6</v>
      </c>
      <c r="AA24" s="61" t="s">
        <v>273</v>
      </c>
    </row>
    <row r="25" spans="1:27" ht="15.5" x14ac:dyDescent="0.35">
      <c r="A25" s="71">
        <f>'Data Siswa'!A23</f>
        <v>22</v>
      </c>
      <c r="B25" s="78" t="str">
        <f>'Data Siswa'!B23</f>
        <v>NOVI DAIPAH</v>
      </c>
      <c r="C25" s="71" t="str">
        <f>'Data Siswa'!C23</f>
        <v>1324</v>
      </c>
      <c r="D25" s="16">
        <v>5</v>
      </c>
      <c r="E25" s="16">
        <v>6</v>
      </c>
      <c r="F25" s="16">
        <v>4</v>
      </c>
      <c r="G25" s="16">
        <v>5</v>
      </c>
      <c r="H25" s="16">
        <v>7</v>
      </c>
      <c r="I25" s="16"/>
      <c r="J25" s="16">
        <v>6</v>
      </c>
      <c r="K25" s="16">
        <v>6</v>
      </c>
      <c r="L25" s="16">
        <v>6</v>
      </c>
      <c r="M25" s="16">
        <v>5</v>
      </c>
      <c r="N25" s="16">
        <v>6</v>
      </c>
      <c r="O25" s="16">
        <v>6.5</v>
      </c>
      <c r="P25" s="16">
        <v>7</v>
      </c>
      <c r="Q25" s="16">
        <v>5</v>
      </c>
      <c r="R25" s="16">
        <v>4</v>
      </c>
      <c r="S25" s="16">
        <v>7</v>
      </c>
      <c r="T25" s="16"/>
      <c r="U25" s="72">
        <f t="shared" si="0"/>
        <v>85.5</v>
      </c>
      <c r="V25" s="73">
        <f t="shared" si="1"/>
        <v>5.7</v>
      </c>
      <c r="W25" s="74"/>
      <c r="X25" s="72">
        <f>SUM('Nilai Tahriri'!AO23,'Nilai Syafahi'!U25)</f>
        <v>296.5</v>
      </c>
      <c r="Y25" s="73">
        <f>AVERAGE(D25:T25,'Nilai Tahriri'!D23:AN23)</f>
        <v>6.177083333333333</v>
      </c>
      <c r="Z25" s="75">
        <f t="array" aca="1" ref="Z25" ca="1">SUM(IF(X25&lt;OFFSET($X$4,0,0,COUNT(X:X),1),1/COUNTIF(OFFSET($X$4,0,0,COUNT(X:X),1),OFFSET($X$4,0,0,COUNT(X:X),1))))+1</f>
        <v>7</v>
      </c>
      <c r="AA25" s="61" t="s">
        <v>273</v>
      </c>
    </row>
    <row r="26" spans="1:27" ht="15.5" x14ac:dyDescent="0.35">
      <c r="A26" s="71">
        <f>'Data Siswa'!A24</f>
        <v>23</v>
      </c>
      <c r="B26" s="78" t="str">
        <f>'Data Siswa'!B24</f>
        <v>NURUL AIDAH</v>
      </c>
      <c r="C26" s="71" t="str">
        <f>'Data Siswa'!C24</f>
        <v>1325</v>
      </c>
      <c r="D26" s="16">
        <v>6</v>
      </c>
      <c r="E26" s="16">
        <v>6.5</v>
      </c>
      <c r="F26" s="16">
        <v>4</v>
      </c>
      <c r="G26" s="16">
        <v>5</v>
      </c>
      <c r="H26" s="16">
        <v>5</v>
      </c>
      <c r="I26" s="16"/>
      <c r="J26" s="16">
        <v>6.5</v>
      </c>
      <c r="K26" s="16">
        <v>5</v>
      </c>
      <c r="L26" s="16">
        <v>5</v>
      </c>
      <c r="M26" s="16">
        <v>6</v>
      </c>
      <c r="N26" s="16">
        <v>6</v>
      </c>
      <c r="O26" s="16">
        <v>4</v>
      </c>
      <c r="P26" s="16">
        <v>4</v>
      </c>
      <c r="Q26" s="16">
        <v>5</v>
      </c>
      <c r="R26" s="16">
        <v>4</v>
      </c>
      <c r="S26" s="16">
        <v>5</v>
      </c>
      <c r="T26" s="16"/>
      <c r="U26" s="72">
        <f t="shared" si="0"/>
        <v>77</v>
      </c>
      <c r="V26" s="73">
        <f t="shared" si="1"/>
        <v>5.1333333333333337</v>
      </c>
      <c r="W26" s="74"/>
      <c r="X26" s="72">
        <f>SUM('Nilai Tahriri'!AO24,'Nilai Syafahi'!U26)</f>
        <v>267.7</v>
      </c>
      <c r="Y26" s="73">
        <f>AVERAGE(D26:T26,'Nilai Tahriri'!D24:AN24)</f>
        <v>5.5770833333333334</v>
      </c>
      <c r="Z26" s="75">
        <f t="array" aca="1" ref="Z26" ca="1">SUM(IF(X26&lt;OFFSET($X$4,0,0,COUNT(X:X),1),1/COUNTIF(OFFSET($X$4,0,0,COUNT(X:X),1),OFFSET($X$4,0,0,COUNT(X:X),1))))+1</f>
        <v>29</v>
      </c>
      <c r="AA26" s="61" t="s">
        <v>273</v>
      </c>
    </row>
    <row r="27" spans="1:27" ht="15.5" x14ac:dyDescent="0.35">
      <c r="A27" s="71">
        <f>'Data Siswa'!A25</f>
        <v>24</v>
      </c>
      <c r="B27" s="78" t="str">
        <f>'Data Siswa'!B25</f>
        <v>RAHMA ALIA ZAHRA</v>
      </c>
      <c r="C27" s="71" t="str">
        <f>'Data Siswa'!C25</f>
        <v>1326</v>
      </c>
      <c r="D27" s="16">
        <v>5.5</v>
      </c>
      <c r="E27" s="16">
        <v>6.5</v>
      </c>
      <c r="F27" s="16">
        <v>4.5</v>
      </c>
      <c r="G27" s="16">
        <v>5</v>
      </c>
      <c r="H27" s="16">
        <v>6</v>
      </c>
      <c r="I27" s="16"/>
      <c r="J27" s="16">
        <v>7</v>
      </c>
      <c r="K27" s="16">
        <v>5</v>
      </c>
      <c r="L27" s="16">
        <v>5</v>
      </c>
      <c r="M27" s="16">
        <v>6</v>
      </c>
      <c r="N27" s="16">
        <v>6</v>
      </c>
      <c r="O27" s="16">
        <v>7</v>
      </c>
      <c r="P27" s="16">
        <v>8</v>
      </c>
      <c r="Q27" s="16">
        <v>4</v>
      </c>
      <c r="R27" s="16">
        <v>8</v>
      </c>
      <c r="S27" s="16">
        <v>6</v>
      </c>
      <c r="T27" s="16"/>
      <c r="U27" s="72">
        <f t="shared" si="0"/>
        <v>89.5</v>
      </c>
      <c r="V27" s="73">
        <f t="shared" si="1"/>
        <v>5.9666666666666668</v>
      </c>
      <c r="W27" s="74"/>
      <c r="X27" s="72">
        <f>SUM('Nilai Tahriri'!AO25,'Nilai Syafahi'!U27)</f>
        <v>293.3</v>
      </c>
      <c r="Y27" s="73">
        <f>AVERAGE(D27:T27,'Nilai Tahriri'!D25:AN25)</f>
        <v>6.1104166666666657</v>
      </c>
      <c r="Z27" s="75">
        <f t="array" aca="1" ref="Z27" ca="1">SUM(IF(X27&lt;OFFSET($X$4,0,0,COUNT(X:X),1),1/COUNTIF(OFFSET($X$4,0,0,COUNT(X:X),1),OFFSET($X$4,0,0,COUNT(X:X),1))))+1</f>
        <v>10</v>
      </c>
      <c r="AA27" s="61" t="s">
        <v>273</v>
      </c>
    </row>
    <row r="28" spans="1:27" ht="15.5" x14ac:dyDescent="0.35">
      <c r="A28" s="71">
        <f>'Data Siswa'!A26</f>
        <v>25</v>
      </c>
      <c r="B28" s="78" t="str">
        <f>'Data Siswa'!B26</f>
        <v>SHOFIYAH</v>
      </c>
      <c r="C28" s="71" t="str">
        <f>'Data Siswa'!C26</f>
        <v>1327</v>
      </c>
      <c r="D28" s="16">
        <v>5.5</v>
      </c>
      <c r="E28" s="16">
        <v>6.5</v>
      </c>
      <c r="F28" s="16">
        <v>5</v>
      </c>
      <c r="G28" s="16">
        <v>6</v>
      </c>
      <c r="H28" s="16">
        <v>7</v>
      </c>
      <c r="I28" s="16"/>
      <c r="J28" s="16">
        <v>6</v>
      </c>
      <c r="K28" s="16">
        <v>6</v>
      </c>
      <c r="L28" s="16">
        <v>6</v>
      </c>
      <c r="M28" s="16">
        <v>5</v>
      </c>
      <c r="N28" s="16">
        <v>6</v>
      </c>
      <c r="O28" s="16">
        <v>8</v>
      </c>
      <c r="P28" s="16">
        <v>7.5</v>
      </c>
      <c r="Q28" s="16">
        <v>5.5</v>
      </c>
      <c r="R28" s="16">
        <v>4</v>
      </c>
      <c r="S28" s="16">
        <v>7</v>
      </c>
      <c r="T28" s="16"/>
      <c r="U28" s="72">
        <f t="shared" si="0"/>
        <v>91</v>
      </c>
      <c r="V28" s="73">
        <f t="shared" si="1"/>
        <v>6.0666666666666664</v>
      </c>
      <c r="W28" s="74"/>
      <c r="X28" s="72">
        <f>SUM('Nilai Tahriri'!AO26,'Nilai Syafahi'!U28)</f>
        <v>302.20000000000005</v>
      </c>
      <c r="Y28" s="73">
        <f>AVERAGE(D28:T28,'Nilai Tahriri'!D26:AN26)</f>
        <v>6.2958333333333334</v>
      </c>
      <c r="Z28" s="75">
        <f t="array" aca="1" ref="Z28" ca="1">SUM(IF(X28&lt;OFFSET($X$4,0,0,COUNT(X:X),1),1/COUNTIF(OFFSET($X$4,0,0,COUNT(X:X),1),OFFSET($X$4,0,0,COUNT(X:X),1))))+1</f>
        <v>3</v>
      </c>
      <c r="AA28" s="61" t="s">
        <v>273</v>
      </c>
    </row>
    <row r="29" spans="1:27" ht="15.5" x14ac:dyDescent="0.35">
      <c r="A29" s="71">
        <f>'Data Siswa'!A27</f>
        <v>26</v>
      </c>
      <c r="B29" s="78" t="str">
        <f>'Data Siswa'!B27</f>
        <v>SIFA RAMADANI</v>
      </c>
      <c r="C29" s="71" t="str">
        <f>'Data Siswa'!C27</f>
        <v>1328</v>
      </c>
      <c r="D29" s="16">
        <v>6</v>
      </c>
      <c r="E29" s="16">
        <v>6.5</v>
      </c>
      <c r="F29" s="16">
        <v>5</v>
      </c>
      <c r="G29" s="16">
        <v>5</v>
      </c>
      <c r="H29" s="16">
        <v>5</v>
      </c>
      <c r="I29" s="16"/>
      <c r="J29" s="16">
        <v>7</v>
      </c>
      <c r="K29" s="16">
        <v>6</v>
      </c>
      <c r="L29" s="16">
        <v>6</v>
      </c>
      <c r="M29" s="16">
        <v>6</v>
      </c>
      <c r="N29" s="16">
        <v>6</v>
      </c>
      <c r="O29" s="16">
        <v>4</v>
      </c>
      <c r="P29" s="16">
        <v>4</v>
      </c>
      <c r="Q29" s="16">
        <v>5.5</v>
      </c>
      <c r="R29" s="16">
        <v>4</v>
      </c>
      <c r="S29" s="16">
        <v>5</v>
      </c>
      <c r="T29" s="16"/>
      <c r="U29" s="72">
        <f t="shared" si="0"/>
        <v>81</v>
      </c>
      <c r="V29" s="73">
        <f t="shared" si="1"/>
        <v>5.4</v>
      </c>
      <c r="W29" s="74"/>
      <c r="X29" s="72">
        <f>SUM('Nilai Tahriri'!AO27,'Nilai Syafahi'!U29)</f>
        <v>265.39999999999998</v>
      </c>
      <c r="Y29" s="73">
        <f>AVERAGE(D29:T29,'Nilai Tahriri'!D27:AN27)</f>
        <v>6.0318181818181822</v>
      </c>
      <c r="Z29" s="75">
        <f t="array" aca="1" ref="Z29" ca="1">SUM(IF(X29&lt;OFFSET($X$4,0,0,COUNT(X:X),1),1/COUNTIF(OFFSET($X$4,0,0,COUNT(X:X),1),OFFSET($X$4,0,0,COUNT(X:X),1))))+1</f>
        <v>30</v>
      </c>
      <c r="AA29" s="61" t="s">
        <v>273</v>
      </c>
    </row>
    <row r="30" spans="1:27" ht="15.5" x14ac:dyDescent="0.35">
      <c r="A30" s="71">
        <f>'Data Siswa'!A28</f>
        <v>27</v>
      </c>
      <c r="B30" s="78" t="str">
        <f>'Data Siswa'!B28</f>
        <v>SITI NURHALIZAH</v>
      </c>
      <c r="C30" s="71" t="str">
        <f>'Data Siswa'!C28</f>
        <v>1329</v>
      </c>
      <c r="D30" s="16">
        <v>5.5</v>
      </c>
      <c r="E30" s="16">
        <v>6.5</v>
      </c>
      <c r="F30" s="16">
        <v>4.5</v>
      </c>
      <c r="G30" s="16">
        <v>5</v>
      </c>
      <c r="H30" s="16">
        <v>5</v>
      </c>
      <c r="I30" s="16"/>
      <c r="J30" s="16">
        <v>6</v>
      </c>
      <c r="K30" s="16">
        <v>5</v>
      </c>
      <c r="L30" s="16">
        <v>5</v>
      </c>
      <c r="M30" s="16">
        <v>6</v>
      </c>
      <c r="N30" s="16">
        <v>6</v>
      </c>
      <c r="O30" s="16">
        <v>4</v>
      </c>
      <c r="P30" s="16">
        <v>4</v>
      </c>
      <c r="Q30" s="16">
        <v>5.5</v>
      </c>
      <c r="R30" s="16">
        <v>4</v>
      </c>
      <c r="S30" s="16">
        <v>5</v>
      </c>
      <c r="T30" s="16"/>
      <c r="U30" s="72">
        <f t="shared" si="0"/>
        <v>77</v>
      </c>
      <c r="V30" s="73">
        <f t="shared" si="1"/>
        <v>5.1333333333333337</v>
      </c>
      <c r="W30" s="74"/>
      <c r="X30" s="72">
        <f>SUM('Nilai Tahriri'!AO28,'Nilai Syafahi'!U30)</f>
        <v>227.39999999999998</v>
      </c>
      <c r="Y30" s="73">
        <f>AVERAGE(D30:T30,'Nilai Tahriri'!D28:AN28)</f>
        <v>5.4142857142857137</v>
      </c>
      <c r="Z30" s="75">
        <f t="array" aca="1" ref="Z30" ca="1">SUM(IF(X30&lt;OFFSET($X$4,0,0,COUNT(X:X),1),1/COUNTIF(OFFSET($X$4,0,0,COUNT(X:X),1),OFFSET($X$4,0,0,COUNT(X:X),1))))+1</f>
        <v>32</v>
      </c>
      <c r="AA30" s="61" t="s">
        <v>273</v>
      </c>
    </row>
    <row r="31" spans="1:27" ht="15.5" x14ac:dyDescent="0.35">
      <c r="A31" s="71">
        <f>'Data Siswa'!A29</f>
        <v>28</v>
      </c>
      <c r="B31" s="78" t="str">
        <f>'Data Siswa'!B29</f>
        <v>SITI UMI NURILAH FADILAH</v>
      </c>
      <c r="C31" s="71" t="str">
        <f>'Data Siswa'!C29</f>
        <v>1330</v>
      </c>
      <c r="D31" s="16">
        <v>6</v>
      </c>
      <c r="E31" s="16">
        <v>6.5</v>
      </c>
      <c r="F31" s="16">
        <v>5</v>
      </c>
      <c r="G31" s="16">
        <v>6</v>
      </c>
      <c r="H31" s="16">
        <v>7.5</v>
      </c>
      <c r="I31" s="16"/>
      <c r="J31" s="16">
        <v>6.5</v>
      </c>
      <c r="K31" s="16">
        <v>5</v>
      </c>
      <c r="L31" s="16">
        <v>5</v>
      </c>
      <c r="M31" s="16">
        <v>6</v>
      </c>
      <c r="N31" s="16">
        <v>6</v>
      </c>
      <c r="O31" s="16">
        <v>7</v>
      </c>
      <c r="P31" s="16">
        <v>8</v>
      </c>
      <c r="Q31" s="16">
        <v>5.5</v>
      </c>
      <c r="R31" s="16">
        <v>6</v>
      </c>
      <c r="S31" s="16">
        <v>7.5</v>
      </c>
      <c r="T31" s="16"/>
      <c r="U31" s="72">
        <f t="shared" si="0"/>
        <v>93.5</v>
      </c>
      <c r="V31" s="73">
        <f t="shared" si="1"/>
        <v>6.2333333333333334</v>
      </c>
      <c r="W31" s="74"/>
      <c r="X31" s="72">
        <f>SUM('Nilai Tahriri'!AO29,'Nilai Syafahi'!U31)</f>
        <v>305.10000000000002</v>
      </c>
      <c r="Y31" s="73">
        <f>AVERAGE(D31:T31,'Nilai Tahriri'!D29:AN29)</f>
        <v>6.3562500000000002</v>
      </c>
      <c r="Z31" s="75">
        <f t="array" aca="1" ref="Z31" ca="1">SUM(IF(X31&lt;OFFSET($X$4,0,0,COUNT(X:X),1),1/COUNTIF(OFFSET($X$4,0,0,COUNT(X:X),1),OFFSET($X$4,0,0,COUNT(X:X),1))))+1</f>
        <v>2</v>
      </c>
      <c r="AA31" s="61" t="s">
        <v>273</v>
      </c>
    </row>
    <row r="32" spans="1:27" ht="15.5" x14ac:dyDescent="0.35">
      <c r="A32" s="71">
        <f>'Data Siswa'!A30</f>
        <v>29</v>
      </c>
      <c r="B32" s="78" t="str">
        <f>'Data Siswa'!B30</f>
        <v>SYAHFA AZ ZAHRA</v>
      </c>
      <c r="C32" s="71" t="str">
        <f>'Data Siswa'!C30</f>
        <v>1331</v>
      </c>
      <c r="D32" s="16">
        <v>6</v>
      </c>
      <c r="E32" s="16">
        <v>6.5</v>
      </c>
      <c r="F32" s="16">
        <v>4.5</v>
      </c>
      <c r="G32" s="16">
        <v>5</v>
      </c>
      <c r="H32" s="16">
        <v>5</v>
      </c>
      <c r="I32" s="16"/>
      <c r="J32" s="16">
        <v>6.5</v>
      </c>
      <c r="K32" s="16">
        <v>6</v>
      </c>
      <c r="L32" s="16">
        <v>6</v>
      </c>
      <c r="M32" s="16">
        <v>6.5</v>
      </c>
      <c r="N32" s="16">
        <v>6.5</v>
      </c>
      <c r="O32" s="16">
        <v>4.5</v>
      </c>
      <c r="P32" s="16">
        <v>4</v>
      </c>
      <c r="Q32" s="16">
        <v>4</v>
      </c>
      <c r="R32" s="16">
        <v>5</v>
      </c>
      <c r="S32" s="16">
        <v>5</v>
      </c>
      <c r="T32" s="16"/>
      <c r="U32" s="72">
        <f t="shared" si="0"/>
        <v>81</v>
      </c>
      <c r="V32" s="73">
        <f t="shared" si="1"/>
        <v>5.4</v>
      </c>
      <c r="W32" s="74"/>
      <c r="X32" s="72">
        <f>SUM('Nilai Tahriri'!AO30,'Nilai Syafahi'!U32)</f>
        <v>271.29999999999995</v>
      </c>
      <c r="Y32" s="73">
        <f>AVERAGE(D32:T32,'Nilai Tahriri'!D30:AN30)</f>
        <v>5.6520833333333327</v>
      </c>
      <c r="Z32" s="75">
        <f t="array" aca="1" ref="Z32" ca="1">SUM(IF(X32&lt;OFFSET($X$4,0,0,COUNT(X:X),1),1/COUNTIF(OFFSET($X$4,0,0,COUNT(X:X),1),OFFSET($X$4,0,0,COUNT(X:X),1))))+1</f>
        <v>28</v>
      </c>
      <c r="AA32" s="61" t="s">
        <v>273</v>
      </c>
    </row>
    <row r="33" spans="1:27" ht="15.5" x14ac:dyDescent="0.35">
      <c r="A33" s="71">
        <f>'Data Siswa'!A31</f>
        <v>30</v>
      </c>
      <c r="B33" s="78" t="str">
        <f>'Data Siswa'!B31</f>
        <v>TASIAH</v>
      </c>
      <c r="C33" s="71" t="str">
        <f>'Data Siswa'!C31</f>
        <v>1332</v>
      </c>
      <c r="D33" s="16">
        <v>5</v>
      </c>
      <c r="E33" s="16">
        <v>6.5</v>
      </c>
      <c r="F33" s="16">
        <v>4.5</v>
      </c>
      <c r="G33" s="16">
        <v>5</v>
      </c>
      <c r="H33" s="16">
        <v>7</v>
      </c>
      <c r="I33" s="16"/>
      <c r="J33" s="16">
        <v>6</v>
      </c>
      <c r="K33" s="16">
        <v>6</v>
      </c>
      <c r="L33" s="16">
        <v>6</v>
      </c>
      <c r="M33" s="16">
        <v>6</v>
      </c>
      <c r="N33" s="16">
        <v>6</v>
      </c>
      <c r="O33" s="16">
        <v>4</v>
      </c>
      <c r="P33" s="16">
        <v>4</v>
      </c>
      <c r="Q33" s="16">
        <v>4</v>
      </c>
      <c r="R33" s="16">
        <v>4.5</v>
      </c>
      <c r="S33" s="16">
        <v>7</v>
      </c>
      <c r="T33" s="16"/>
      <c r="U33" s="72">
        <f t="shared" si="0"/>
        <v>81.5</v>
      </c>
      <c r="V33" s="73">
        <f t="shared" si="1"/>
        <v>5.4333333333333336</v>
      </c>
      <c r="W33" s="74"/>
      <c r="X33" s="72">
        <f>SUM('Nilai Tahriri'!AO31,'Nilai Syafahi'!U33)</f>
        <v>278.2</v>
      </c>
      <c r="Y33" s="73">
        <f>AVERAGE(D33:T33,'Nilai Tahriri'!D31:AN31)</f>
        <v>5.7958333333333334</v>
      </c>
      <c r="Z33" s="75">
        <f t="array" aca="1" ref="Z33" ca="1">SUM(IF(X33&lt;OFFSET($X$4,0,0,COUNT(X:X),1),1/COUNTIF(OFFSET($X$4,0,0,COUNT(X:X),1),OFFSET($X$4,0,0,COUNT(X:X),1))))+1</f>
        <v>24</v>
      </c>
      <c r="AA33" s="61" t="s">
        <v>273</v>
      </c>
    </row>
    <row r="34" spans="1:27" ht="15.5" x14ac:dyDescent="0.35">
      <c r="A34" s="71">
        <f>'Data Siswa'!A32</f>
        <v>31</v>
      </c>
      <c r="B34" s="78" t="str">
        <f>'Data Siswa'!B32</f>
        <v>TIARA ROMDANAH</v>
      </c>
      <c r="C34" s="71" t="str">
        <f>'Data Siswa'!C32</f>
        <v>1333</v>
      </c>
      <c r="D34" s="16">
        <v>5</v>
      </c>
      <c r="E34" s="16">
        <v>5.5</v>
      </c>
      <c r="F34" s="16">
        <v>4</v>
      </c>
      <c r="G34" s="16">
        <v>5</v>
      </c>
      <c r="H34" s="16">
        <v>6</v>
      </c>
      <c r="I34" s="16"/>
      <c r="J34" s="16">
        <v>6.5</v>
      </c>
      <c r="K34" s="16">
        <v>5</v>
      </c>
      <c r="L34" s="16">
        <v>5</v>
      </c>
      <c r="M34" s="16">
        <v>6</v>
      </c>
      <c r="N34" s="16">
        <v>5</v>
      </c>
      <c r="O34" s="16">
        <v>4</v>
      </c>
      <c r="P34" s="16">
        <v>4</v>
      </c>
      <c r="Q34" s="16">
        <v>5</v>
      </c>
      <c r="R34" s="16">
        <v>4</v>
      </c>
      <c r="S34" s="16">
        <v>6</v>
      </c>
      <c r="T34" s="16"/>
      <c r="U34" s="72">
        <f t="shared" si="0"/>
        <v>76</v>
      </c>
      <c r="V34" s="73">
        <f t="shared" si="1"/>
        <v>5.0666666666666664</v>
      </c>
      <c r="W34" s="74"/>
      <c r="X34" s="72">
        <f>SUM('Nilai Tahriri'!AO32,'Nilai Syafahi'!U34)</f>
        <v>271.5</v>
      </c>
      <c r="Y34" s="73">
        <f>AVERAGE(D34:T34,'Nilai Tahriri'!D32:AN32)</f>
        <v>5.65625</v>
      </c>
      <c r="Z34" s="75">
        <f t="array" aca="1" ref="Z34" ca="1">SUM(IF(X34&lt;OFFSET($X$4,0,0,COUNT(X:X),1),1/COUNTIF(OFFSET($X$4,0,0,COUNT(X:X),1),OFFSET($X$4,0,0,COUNT(X:X),1))))+1</f>
        <v>27</v>
      </c>
      <c r="AA34" s="61" t="s">
        <v>273</v>
      </c>
    </row>
    <row r="35" spans="1:27" ht="15.5" x14ac:dyDescent="0.35">
      <c r="A35" s="71">
        <f>'Data Siswa'!A33</f>
        <v>32</v>
      </c>
      <c r="B35" s="78" t="str">
        <f>'Data Siswa'!B33</f>
        <v>TUTI ANANI</v>
      </c>
      <c r="C35" s="71" t="str">
        <f>'Data Siswa'!C33</f>
        <v>1334</v>
      </c>
      <c r="D35" s="16">
        <v>5</v>
      </c>
      <c r="E35" s="16">
        <v>5.5</v>
      </c>
      <c r="F35" s="16">
        <v>4</v>
      </c>
      <c r="G35" s="16">
        <v>5</v>
      </c>
      <c r="H35" s="16">
        <v>5.5</v>
      </c>
      <c r="I35" s="16"/>
      <c r="J35" s="16">
        <v>6</v>
      </c>
      <c r="K35" s="16">
        <v>5</v>
      </c>
      <c r="L35" s="16">
        <v>5</v>
      </c>
      <c r="M35" s="16">
        <v>6</v>
      </c>
      <c r="N35" s="16">
        <v>5</v>
      </c>
      <c r="O35" s="16">
        <v>4.5</v>
      </c>
      <c r="P35" s="16">
        <v>4</v>
      </c>
      <c r="Q35" s="16">
        <v>5</v>
      </c>
      <c r="R35" s="16">
        <v>6</v>
      </c>
      <c r="S35" s="16">
        <v>5.5</v>
      </c>
      <c r="T35" s="16"/>
      <c r="U35" s="72">
        <f t="shared" si="0"/>
        <v>77</v>
      </c>
      <c r="V35" s="73">
        <f t="shared" si="1"/>
        <v>5.1333333333333337</v>
      </c>
      <c r="W35" s="74"/>
      <c r="X35" s="72">
        <f>SUM('Nilai Tahriri'!AO33,'Nilai Syafahi'!U35)</f>
        <v>275.39999999999998</v>
      </c>
      <c r="Y35" s="73">
        <f>AVERAGE(D35:T35,'Nilai Tahriri'!D33:AN33)</f>
        <v>5.7375000000000007</v>
      </c>
      <c r="Z35" s="75">
        <f t="array" aca="1" ref="Z35" ca="1">SUM(IF(X35&lt;OFFSET($X$4,0,0,COUNT(X:X),1),1/COUNTIF(OFFSET($X$4,0,0,COUNT(X:X),1),OFFSET($X$4,0,0,COUNT(X:X),1))))+1</f>
        <v>26</v>
      </c>
      <c r="AA35" s="61" t="s">
        <v>273</v>
      </c>
    </row>
    <row r="36" spans="1:27" ht="15.5" x14ac:dyDescent="0.35">
      <c r="A36" s="71">
        <f>'Data Siswa'!A34</f>
        <v>33</v>
      </c>
      <c r="B36" s="78" t="str">
        <f>'Data Siswa'!B34</f>
        <v>YAYAH SA'DIYAH</v>
      </c>
      <c r="C36" s="71" t="str">
        <f>'Data Siswa'!C34</f>
        <v>1335</v>
      </c>
      <c r="D36" s="16">
        <v>6</v>
      </c>
      <c r="E36" s="16">
        <v>6</v>
      </c>
      <c r="F36" s="16">
        <v>4</v>
      </c>
      <c r="G36" s="16">
        <v>6</v>
      </c>
      <c r="H36" s="16">
        <v>5</v>
      </c>
      <c r="I36" s="16"/>
      <c r="J36" s="16">
        <v>6</v>
      </c>
      <c r="K36" s="16">
        <v>5</v>
      </c>
      <c r="L36" s="16">
        <v>5</v>
      </c>
      <c r="M36" s="16">
        <v>5</v>
      </c>
      <c r="N36" s="16">
        <v>6</v>
      </c>
      <c r="O36" s="16">
        <v>4.5</v>
      </c>
      <c r="P36" s="16">
        <v>4</v>
      </c>
      <c r="Q36" s="16">
        <v>4</v>
      </c>
      <c r="R36" s="16">
        <v>4</v>
      </c>
      <c r="S36" s="16">
        <v>5</v>
      </c>
      <c r="T36" s="16"/>
      <c r="U36" s="72">
        <f t="shared" si="0"/>
        <v>75.5</v>
      </c>
      <c r="V36" s="73">
        <f t="shared" si="1"/>
        <v>5.0333333333333332</v>
      </c>
      <c r="W36" s="74"/>
      <c r="X36" s="72">
        <f>SUM('Nilai Tahriri'!AO34,'Nilai Syafahi'!U36)</f>
        <v>236</v>
      </c>
      <c r="Y36" s="73">
        <f>AVERAGE(D36:T36,'Nilai Tahriri'!D34:AN34)</f>
        <v>5.4883720930232558</v>
      </c>
      <c r="Z36" s="75">
        <f t="array" aca="1" ref="Z36" ca="1">SUM(IF(X36&lt;OFFSET($X$4,0,0,COUNT(X:X),1),1/COUNTIF(OFFSET($X$4,0,0,COUNT(X:X),1),OFFSET($X$4,0,0,COUNT(X:X),1))))+1</f>
        <v>31</v>
      </c>
      <c r="AA36" s="61" t="s">
        <v>273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33</v>
      </c>
      <c r="AA37" s="61" t="s">
        <v>273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33</v>
      </c>
      <c r="AA38" s="61" t="s">
        <v>273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33</v>
      </c>
      <c r="AA39" s="61" t="s">
        <v>273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33</v>
      </c>
      <c r="AA40" s="61" t="s">
        <v>273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33</v>
      </c>
      <c r="AA41" s="61" t="s">
        <v>273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33</v>
      </c>
      <c r="AA42" s="61" t="s">
        <v>273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33</v>
      </c>
      <c r="AA43" s="61" t="s">
        <v>273</v>
      </c>
    </row>
    <row r="44" spans="1:27" x14ac:dyDescent="0.35">
      <c r="V44" s="21"/>
      <c r="AA44" s="21"/>
    </row>
  </sheetData>
  <sheetProtection algorithmName="SHA-512" hashValue="TAhmn5DDz2ka+wYCz3bFzpoaY6q2VLvbYhLb6E7SQNd4+Kwbr9aNObXo0IDKrQIFTsCJSCqk6PgJJKTNpqHquQ==" saltValue="bEkBprAtVomAU3c4Xb711A==" spinCount="100000" sheet="1" objects="1" scenarios="1"/>
  <mergeCells count="16"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  <mergeCell ref="AA2:AA3"/>
    <mergeCell ref="W1:W3"/>
    <mergeCell ref="X1:Z1"/>
    <mergeCell ref="X2:X3"/>
    <mergeCell ref="Y2:Y3"/>
    <mergeCell ref="Z2:Z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" workbookViewId="0">
      <selection activeCell="J4" sqref="J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6" t="s">
        <v>172</v>
      </c>
      <c r="B1" s="156"/>
      <c r="C1" s="156"/>
      <c r="D1" s="154" t="s">
        <v>90</v>
      </c>
      <c r="E1" s="154"/>
      <c r="F1" s="154"/>
      <c r="G1" s="154"/>
      <c r="H1" s="154"/>
      <c r="I1" s="154"/>
      <c r="J1" s="151" t="s">
        <v>174</v>
      </c>
    </row>
    <row r="2" spans="1:10" ht="14.5" customHeight="1" x14ac:dyDescent="0.35">
      <c r="A2" s="150" t="s">
        <v>75</v>
      </c>
      <c r="B2" s="148" t="s">
        <v>55</v>
      </c>
      <c r="C2" s="150" t="s">
        <v>54</v>
      </c>
      <c r="D2" s="155" t="s">
        <v>31</v>
      </c>
      <c r="E2" s="155"/>
      <c r="F2" s="155"/>
      <c r="G2" s="153" t="s">
        <v>83</v>
      </c>
      <c r="H2" s="153"/>
      <c r="I2" s="153"/>
      <c r="J2" s="152"/>
    </row>
    <row r="3" spans="1:10" ht="53.15" customHeight="1" x14ac:dyDescent="0.35">
      <c r="A3" s="150"/>
      <c r="B3" s="148"/>
      <c r="C3" s="150"/>
      <c r="D3" s="18" t="s">
        <v>34</v>
      </c>
      <c r="E3" s="18" t="s">
        <v>33</v>
      </c>
      <c r="F3" s="18" t="s">
        <v>32</v>
      </c>
      <c r="G3" s="18" t="s">
        <v>93</v>
      </c>
      <c r="H3" s="18" t="s">
        <v>355</v>
      </c>
      <c r="I3" s="18" t="s">
        <v>92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ADELIA</v>
      </c>
      <c r="C4" s="10" t="str">
        <f>'Data Siswa'!C2</f>
        <v>1303</v>
      </c>
      <c r="D4" s="20">
        <v>8</v>
      </c>
      <c r="E4" s="20">
        <v>8</v>
      </c>
      <c r="F4" s="20">
        <v>8</v>
      </c>
      <c r="G4" s="20"/>
      <c r="H4" s="20"/>
      <c r="I4" s="20"/>
      <c r="J4" s="2" t="s">
        <v>273</v>
      </c>
    </row>
    <row r="5" spans="1:10" ht="15.5" x14ac:dyDescent="0.35">
      <c r="A5" s="10">
        <f>'Data Siswa'!A3</f>
        <v>2</v>
      </c>
      <c r="B5" s="81" t="str">
        <f>'Data Siswa'!B3</f>
        <v>ALIYA</v>
      </c>
      <c r="C5" s="10" t="str">
        <f>'Data Siswa'!C3</f>
        <v>1304</v>
      </c>
      <c r="D5" s="20">
        <v>8</v>
      </c>
      <c r="E5" s="20">
        <v>8</v>
      </c>
      <c r="F5" s="20">
        <v>8</v>
      </c>
      <c r="G5" s="20"/>
      <c r="H5" s="20"/>
      <c r="I5" s="20"/>
      <c r="J5" s="2" t="s">
        <v>273</v>
      </c>
    </row>
    <row r="6" spans="1:10" ht="15.5" x14ac:dyDescent="0.35">
      <c r="A6" s="10">
        <f>'Data Siswa'!A4</f>
        <v>3</v>
      </c>
      <c r="B6" s="80" t="str">
        <f>'Data Siswa'!B4</f>
        <v>ANGGITA JULIA</v>
      </c>
      <c r="C6" s="10" t="str">
        <f>'Data Siswa'!C4</f>
        <v>1305</v>
      </c>
      <c r="D6" s="20">
        <v>8</v>
      </c>
      <c r="E6" s="20">
        <v>8</v>
      </c>
      <c r="F6" s="20">
        <v>8</v>
      </c>
      <c r="G6" s="20"/>
      <c r="H6" s="20"/>
      <c r="I6" s="20"/>
      <c r="J6" s="2" t="s">
        <v>273</v>
      </c>
    </row>
    <row r="7" spans="1:10" ht="15.5" x14ac:dyDescent="0.35">
      <c r="A7" s="10">
        <f>'Data Siswa'!A5</f>
        <v>4</v>
      </c>
      <c r="B7" s="80" t="str">
        <f>'Data Siswa'!B5</f>
        <v>ANISA NURSAFITRI</v>
      </c>
      <c r="C7" s="10" t="str">
        <f>'Data Siswa'!C5</f>
        <v>1306</v>
      </c>
      <c r="D7" s="20">
        <v>8</v>
      </c>
      <c r="E7" s="20">
        <v>8</v>
      </c>
      <c r="F7" s="20">
        <v>8</v>
      </c>
      <c r="G7" s="20"/>
      <c r="H7" s="20"/>
      <c r="I7" s="20"/>
      <c r="J7" s="2" t="s">
        <v>273</v>
      </c>
    </row>
    <row r="8" spans="1:10" ht="15.5" x14ac:dyDescent="0.35">
      <c r="A8" s="10">
        <f>'Data Siswa'!A6</f>
        <v>5</v>
      </c>
      <c r="B8" s="80" t="str">
        <f>'Data Siswa'!B6</f>
        <v>ANNISA AULIA PRATIWI</v>
      </c>
      <c r="C8" s="10" t="str">
        <f>'Data Siswa'!C6</f>
        <v>1307</v>
      </c>
      <c r="D8" s="20">
        <v>8</v>
      </c>
      <c r="E8" s="20">
        <v>8</v>
      </c>
      <c r="F8" s="20">
        <v>8</v>
      </c>
      <c r="G8" s="20"/>
      <c r="H8" s="20"/>
      <c r="I8" s="20"/>
      <c r="J8" s="2" t="s">
        <v>273</v>
      </c>
    </row>
    <row r="9" spans="1:10" ht="15.5" x14ac:dyDescent="0.35">
      <c r="A9" s="10">
        <f>'Data Siswa'!A7</f>
        <v>6</v>
      </c>
      <c r="B9" s="80" t="str">
        <f>'Data Siswa'!B7</f>
        <v>CHELSY AULIA</v>
      </c>
      <c r="C9" s="10" t="str">
        <f>'Data Siswa'!C7</f>
        <v>1308</v>
      </c>
      <c r="D9" s="20">
        <v>8</v>
      </c>
      <c r="E9" s="20">
        <v>8</v>
      </c>
      <c r="F9" s="20">
        <v>8</v>
      </c>
      <c r="G9" s="20"/>
      <c r="H9" s="20"/>
      <c r="I9" s="20"/>
      <c r="J9" s="2" t="s">
        <v>273</v>
      </c>
    </row>
    <row r="10" spans="1:10" ht="15.5" x14ac:dyDescent="0.35">
      <c r="A10" s="10">
        <f>'Data Siswa'!A8</f>
        <v>7</v>
      </c>
      <c r="B10" s="80" t="str">
        <f>'Data Siswa'!B8</f>
        <v>DALIA SHINTA CHALISA</v>
      </c>
      <c r="C10" s="10" t="str">
        <f>'Data Siswa'!C8</f>
        <v>1309</v>
      </c>
      <c r="D10" s="20">
        <v>8</v>
      </c>
      <c r="E10" s="20">
        <v>8</v>
      </c>
      <c r="F10" s="20">
        <v>8</v>
      </c>
      <c r="G10" s="20"/>
      <c r="H10" s="20"/>
      <c r="I10" s="20"/>
      <c r="J10" s="2" t="s">
        <v>273</v>
      </c>
    </row>
    <row r="11" spans="1:10" ht="15.5" x14ac:dyDescent="0.35">
      <c r="A11" s="10">
        <f>'Data Siswa'!A9</f>
        <v>8</v>
      </c>
      <c r="B11" s="80" t="str">
        <f>'Data Siswa'!B9</f>
        <v>DEA PUSPITA</v>
      </c>
      <c r="C11" s="10" t="str">
        <f>'Data Siswa'!C9</f>
        <v>1310</v>
      </c>
      <c r="D11" s="20">
        <v>8</v>
      </c>
      <c r="E11" s="20">
        <v>8</v>
      </c>
      <c r="F11" s="20">
        <v>8</v>
      </c>
      <c r="G11" s="20"/>
      <c r="H11" s="20"/>
      <c r="I11" s="20"/>
      <c r="J11" s="2" t="s">
        <v>273</v>
      </c>
    </row>
    <row r="12" spans="1:10" ht="15.5" x14ac:dyDescent="0.35">
      <c r="A12" s="10">
        <f>'Data Siswa'!A10</f>
        <v>9</v>
      </c>
      <c r="B12" s="80" t="str">
        <f>'Data Siswa'!B10</f>
        <v>DEVA ARINDI PUTRI</v>
      </c>
      <c r="C12" s="10" t="str">
        <f>'Data Siswa'!C10</f>
        <v>1311</v>
      </c>
      <c r="D12" s="20">
        <v>8</v>
      </c>
      <c r="E12" s="20">
        <v>8</v>
      </c>
      <c r="F12" s="20">
        <v>8</v>
      </c>
      <c r="G12" s="20"/>
      <c r="H12" s="20"/>
      <c r="I12" s="20"/>
      <c r="J12" s="2" t="s">
        <v>273</v>
      </c>
    </row>
    <row r="13" spans="1:10" ht="15.5" x14ac:dyDescent="0.35">
      <c r="A13" s="10">
        <f>'Data Siswa'!A11</f>
        <v>10</v>
      </c>
      <c r="B13" s="80" t="str">
        <f>'Data Siswa'!B11</f>
        <v>DEWI ALLAWIYAH</v>
      </c>
      <c r="C13" s="10" t="str">
        <f>'Data Siswa'!C11</f>
        <v>1312</v>
      </c>
      <c r="D13" s="20">
        <v>8</v>
      </c>
      <c r="E13" s="20">
        <v>8</v>
      </c>
      <c r="F13" s="20">
        <v>8</v>
      </c>
      <c r="G13" s="20"/>
      <c r="H13" s="20"/>
      <c r="I13" s="20"/>
      <c r="J13" s="2" t="s">
        <v>273</v>
      </c>
    </row>
    <row r="14" spans="1:10" ht="15.5" x14ac:dyDescent="0.35">
      <c r="A14" s="10">
        <f>'Data Siswa'!A12</f>
        <v>11</v>
      </c>
      <c r="B14" s="80" t="str">
        <f>'Data Siswa'!B12</f>
        <v>DINDA LUTFIAH SYAWAL</v>
      </c>
      <c r="C14" s="10" t="str">
        <f>'Data Siswa'!C12</f>
        <v>1313</v>
      </c>
      <c r="D14" s="20">
        <v>8</v>
      </c>
      <c r="E14" s="20">
        <v>8</v>
      </c>
      <c r="F14" s="20">
        <v>8</v>
      </c>
      <c r="G14" s="20"/>
      <c r="H14" s="20"/>
      <c r="I14" s="20"/>
      <c r="J14" s="2" t="s">
        <v>273</v>
      </c>
    </row>
    <row r="15" spans="1:10" ht="15.5" x14ac:dyDescent="0.35">
      <c r="A15" s="10">
        <f>'Data Siswa'!A13</f>
        <v>12</v>
      </c>
      <c r="B15" s="80" t="str">
        <f>'Data Siswa'!B13</f>
        <v>ELSA APRILIA MUFTI</v>
      </c>
      <c r="C15" s="10" t="str">
        <f>'Data Siswa'!C13</f>
        <v>1314</v>
      </c>
      <c r="D15" s="20">
        <v>8</v>
      </c>
      <c r="E15" s="20">
        <v>8</v>
      </c>
      <c r="F15" s="20">
        <v>8</v>
      </c>
      <c r="G15" s="20"/>
      <c r="H15" s="20"/>
      <c r="I15" s="20"/>
      <c r="J15" s="2" t="s">
        <v>273</v>
      </c>
    </row>
    <row r="16" spans="1:10" ht="15.5" x14ac:dyDescent="0.35">
      <c r="A16" s="10">
        <f>'Data Siswa'!A14</f>
        <v>13</v>
      </c>
      <c r="B16" s="80" t="str">
        <f>'Data Siswa'!B14</f>
        <v>ESIH</v>
      </c>
      <c r="C16" s="10" t="str">
        <f>'Data Siswa'!C14</f>
        <v>1315</v>
      </c>
      <c r="D16" s="20">
        <v>8</v>
      </c>
      <c r="E16" s="20">
        <v>8</v>
      </c>
      <c r="F16" s="20">
        <v>8</v>
      </c>
      <c r="G16" s="20"/>
      <c r="H16" s="20"/>
      <c r="I16" s="20"/>
      <c r="J16" s="2" t="s">
        <v>273</v>
      </c>
    </row>
    <row r="17" spans="1:10" ht="15.5" x14ac:dyDescent="0.35">
      <c r="A17" s="10">
        <f>'Data Siswa'!A15</f>
        <v>14</v>
      </c>
      <c r="B17" s="80" t="str">
        <f>'Data Siswa'!B15</f>
        <v>KASIH AZZAHRA</v>
      </c>
      <c r="C17" s="10" t="str">
        <f>'Data Siswa'!C15</f>
        <v>1316</v>
      </c>
      <c r="D17" s="20">
        <v>8</v>
      </c>
      <c r="E17" s="20">
        <v>8</v>
      </c>
      <c r="F17" s="20">
        <v>8</v>
      </c>
      <c r="G17" s="20"/>
      <c r="H17" s="20"/>
      <c r="I17" s="20"/>
      <c r="J17" s="2" t="s">
        <v>273</v>
      </c>
    </row>
    <row r="18" spans="1:10" ht="15.5" x14ac:dyDescent="0.35">
      <c r="A18" s="10">
        <f>'Data Siswa'!A16</f>
        <v>15</v>
      </c>
      <c r="B18" s="80" t="str">
        <f>'Data Siswa'!B16</f>
        <v>LUSIANA</v>
      </c>
      <c r="C18" s="10" t="str">
        <f>'Data Siswa'!C16</f>
        <v>1317</v>
      </c>
      <c r="D18" s="20">
        <v>8</v>
      </c>
      <c r="E18" s="20">
        <v>8</v>
      </c>
      <c r="F18" s="20">
        <v>8</v>
      </c>
      <c r="G18" s="20"/>
      <c r="H18" s="20"/>
      <c r="I18" s="20"/>
      <c r="J18" s="2" t="s">
        <v>273</v>
      </c>
    </row>
    <row r="19" spans="1:10" ht="15.5" x14ac:dyDescent="0.35">
      <c r="A19" s="10">
        <f>'Data Siswa'!A17</f>
        <v>16</v>
      </c>
      <c r="B19" s="80" t="str">
        <f>'Data Siswa'!B17</f>
        <v>MARSYA</v>
      </c>
      <c r="C19" s="10" t="str">
        <f>'Data Siswa'!C17</f>
        <v>1318</v>
      </c>
      <c r="D19" s="20">
        <v>8</v>
      </c>
      <c r="E19" s="20">
        <v>8</v>
      </c>
      <c r="F19" s="20">
        <v>8</v>
      </c>
      <c r="G19" s="20"/>
      <c r="H19" s="20"/>
      <c r="I19" s="20"/>
      <c r="J19" s="2" t="s">
        <v>273</v>
      </c>
    </row>
    <row r="20" spans="1:10" ht="15.5" x14ac:dyDescent="0.35">
      <c r="A20" s="10">
        <f>'Data Siswa'!A18</f>
        <v>17</v>
      </c>
      <c r="B20" s="80" t="str">
        <f>'Data Siswa'!B18</f>
        <v>NAJMA NISA FATIHA</v>
      </c>
      <c r="C20" s="10" t="str">
        <f>'Data Siswa'!C18</f>
        <v>1319</v>
      </c>
      <c r="D20" s="20">
        <v>8</v>
      </c>
      <c r="E20" s="20">
        <v>8</v>
      </c>
      <c r="F20" s="20">
        <v>8</v>
      </c>
      <c r="G20" s="20"/>
      <c r="H20" s="20"/>
      <c r="I20" s="20"/>
      <c r="J20" s="2" t="s">
        <v>273</v>
      </c>
    </row>
    <row r="21" spans="1:10" ht="15.5" x14ac:dyDescent="0.35">
      <c r="A21" s="10">
        <f>'Data Siswa'!A19</f>
        <v>18</v>
      </c>
      <c r="B21" s="80" t="str">
        <f>'Data Siswa'!B19</f>
        <v>NALLA BERLIANA PUTRIA FAUZI</v>
      </c>
      <c r="C21" s="10" t="str">
        <f>'Data Siswa'!C19</f>
        <v>1320</v>
      </c>
      <c r="D21" s="20">
        <v>8</v>
      </c>
      <c r="E21" s="20">
        <v>8</v>
      </c>
      <c r="F21" s="20">
        <v>8</v>
      </c>
      <c r="G21" s="20"/>
      <c r="H21" s="20"/>
      <c r="I21" s="20"/>
      <c r="J21" s="2" t="s">
        <v>273</v>
      </c>
    </row>
    <row r="22" spans="1:10" ht="15.5" x14ac:dyDescent="0.35">
      <c r="A22" s="10">
        <f>'Data Siswa'!A20</f>
        <v>19</v>
      </c>
      <c r="B22" s="80" t="str">
        <f>'Data Siswa'!B20</f>
        <v>NASYWA NAFIAH KHOIRONI</v>
      </c>
      <c r="C22" s="10" t="str">
        <f>'Data Siswa'!C20</f>
        <v>1321</v>
      </c>
      <c r="D22" s="20">
        <v>8</v>
      </c>
      <c r="E22" s="20">
        <v>8</v>
      </c>
      <c r="F22" s="20">
        <v>8</v>
      </c>
      <c r="G22" s="20"/>
      <c r="H22" s="20"/>
      <c r="I22" s="20"/>
      <c r="J22" s="2" t="s">
        <v>273</v>
      </c>
    </row>
    <row r="23" spans="1:10" ht="15.5" x14ac:dyDescent="0.35">
      <c r="A23" s="10">
        <f>'Data Siswa'!A21</f>
        <v>20</v>
      </c>
      <c r="B23" s="80" t="str">
        <f>'Data Siswa'!B21</f>
        <v>NAZWA RIDHO TUNISA</v>
      </c>
      <c r="C23" s="10" t="str">
        <f>'Data Siswa'!C21</f>
        <v>1322</v>
      </c>
      <c r="D23" s="20">
        <v>8</v>
      </c>
      <c r="E23" s="20">
        <v>8</v>
      </c>
      <c r="F23" s="20">
        <v>8</v>
      </c>
      <c r="G23" s="20"/>
      <c r="H23" s="20"/>
      <c r="I23" s="20"/>
      <c r="J23" s="2" t="s">
        <v>273</v>
      </c>
    </row>
    <row r="24" spans="1:10" ht="15.5" x14ac:dyDescent="0.35">
      <c r="A24" s="10">
        <f>'Data Siswa'!A22</f>
        <v>21</v>
      </c>
      <c r="B24" s="80" t="str">
        <f>'Data Siswa'!B22</f>
        <v>NIHAYATUS SHOLIHAH</v>
      </c>
      <c r="C24" s="10" t="str">
        <f>'Data Siswa'!C22</f>
        <v>1323</v>
      </c>
      <c r="D24" s="20">
        <v>8</v>
      </c>
      <c r="E24" s="20">
        <v>8</v>
      </c>
      <c r="F24" s="20">
        <v>8</v>
      </c>
      <c r="G24" s="20"/>
      <c r="H24" s="20"/>
      <c r="I24" s="20"/>
      <c r="J24" s="2" t="s">
        <v>273</v>
      </c>
    </row>
    <row r="25" spans="1:10" ht="15.5" x14ac:dyDescent="0.35">
      <c r="A25" s="10">
        <f>'Data Siswa'!A23</f>
        <v>22</v>
      </c>
      <c r="B25" s="80" t="str">
        <f>'Data Siswa'!B23</f>
        <v>NOVI DAIPAH</v>
      </c>
      <c r="C25" s="10" t="str">
        <f>'Data Siswa'!C23</f>
        <v>1324</v>
      </c>
      <c r="D25" s="20">
        <v>8</v>
      </c>
      <c r="E25" s="20">
        <v>8</v>
      </c>
      <c r="F25" s="20">
        <v>8</v>
      </c>
      <c r="G25" s="20"/>
      <c r="H25" s="20"/>
      <c r="I25" s="20"/>
      <c r="J25" s="2" t="s">
        <v>273</v>
      </c>
    </row>
    <row r="26" spans="1:10" ht="15.5" x14ac:dyDescent="0.35">
      <c r="A26" s="10">
        <f>'Data Siswa'!A24</f>
        <v>23</v>
      </c>
      <c r="B26" s="80" t="str">
        <f>'Data Siswa'!B24</f>
        <v>NURUL AIDAH</v>
      </c>
      <c r="C26" s="10" t="str">
        <f>'Data Siswa'!C24</f>
        <v>1325</v>
      </c>
      <c r="D26" s="20">
        <v>8</v>
      </c>
      <c r="E26" s="20">
        <v>8</v>
      </c>
      <c r="F26" s="20">
        <v>8</v>
      </c>
      <c r="G26" s="20"/>
      <c r="H26" s="20"/>
      <c r="I26" s="20"/>
      <c r="J26" s="2" t="s">
        <v>273</v>
      </c>
    </row>
    <row r="27" spans="1:10" ht="15.5" x14ac:dyDescent="0.35">
      <c r="A27" s="10">
        <f>'Data Siswa'!A25</f>
        <v>24</v>
      </c>
      <c r="B27" s="80" t="str">
        <f>'Data Siswa'!B25</f>
        <v>RAHMA ALIA ZAHRA</v>
      </c>
      <c r="C27" s="10" t="str">
        <f>'Data Siswa'!C25</f>
        <v>1326</v>
      </c>
      <c r="D27" s="20">
        <v>8</v>
      </c>
      <c r="E27" s="20">
        <v>8</v>
      </c>
      <c r="F27" s="20">
        <v>8</v>
      </c>
      <c r="G27" s="20"/>
      <c r="H27" s="20"/>
      <c r="I27" s="20"/>
      <c r="J27" s="2" t="s">
        <v>273</v>
      </c>
    </row>
    <row r="28" spans="1:10" ht="15.5" x14ac:dyDescent="0.35">
      <c r="A28" s="10">
        <f>'Data Siswa'!A26</f>
        <v>25</v>
      </c>
      <c r="B28" s="80" t="str">
        <f>'Data Siswa'!B26</f>
        <v>SHOFIYAH</v>
      </c>
      <c r="C28" s="10" t="str">
        <f>'Data Siswa'!C26</f>
        <v>1327</v>
      </c>
      <c r="D28" s="20">
        <v>8</v>
      </c>
      <c r="E28" s="20">
        <v>8</v>
      </c>
      <c r="F28" s="20">
        <v>8</v>
      </c>
      <c r="G28" s="20"/>
      <c r="H28" s="20"/>
      <c r="I28" s="20"/>
      <c r="J28" s="2" t="s">
        <v>273</v>
      </c>
    </row>
    <row r="29" spans="1:10" ht="15.5" x14ac:dyDescent="0.35">
      <c r="A29" s="10">
        <f>'Data Siswa'!A27</f>
        <v>26</v>
      </c>
      <c r="B29" s="80" t="str">
        <f>'Data Siswa'!B27</f>
        <v>SIFA RAMADANI</v>
      </c>
      <c r="C29" s="10" t="str">
        <f>'Data Siswa'!C27</f>
        <v>1328</v>
      </c>
      <c r="D29" s="20">
        <v>8</v>
      </c>
      <c r="E29" s="20">
        <v>8</v>
      </c>
      <c r="F29" s="20">
        <v>8</v>
      </c>
      <c r="G29" s="20"/>
      <c r="H29" s="20"/>
      <c r="I29" s="20"/>
      <c r="J29" s="2" t="s">
        <v>273</v>
      </c>
    </row>
    <row r="30" spans="1:10" ht="15.5" x14ac:dyDescent="0.35">
      <c r="A30" s="10">
        <f>'Data Siswa'!A28</f>
        <v>27</v>
      </c>
      <c r="B30" s="80" t="str">
        <f>'Data Siswa'!B28</f>
        <v>SITI NURHALIZAH</v>
      </c>
      <c r="C30" s="10" t="str">
        <f>'Data Siswa'!C28</f>
        <v>1329</v>
      </c>
      <c r="D30" s="20">
        <v>8</v>
      </c>
      <c r="E30" s="20">
        <v>8</v>
      </c>
      <c r="F30" s="20">
        <v>8</v>
      </c>
      <c r="G30" s="20"/>
      <c r="H30" s="20"/>
      <c r="I30" s="20"/>
      <c r="J30" s="2" t="s">
        <v>273</v>
      </c>
    </row>
    <row r="31" spans="1:10" ht="15.5" x14ac:dyDescent="0.35">
      <c r="A31" s="10">
        <f>'Data Siswa'!A29</f>
        <v>28</v>
      </c>
      <c r="B31" s="80" t="str">
        <f>'Data Siswa'!B29</f>
        <v>SITI UMI NURILAH FADILAH</v>
      </c>
      <c r="C31" s="10" t="str">
        <f>'Data Siswa'!C29</f>
        <v>1330</v>
      </c>
      <c r="D31" s="20">
        <v>8</v>
      </c>
      <c r="E31" s="20">
        <v>8</v>
      </c>
      <c r="F31" s="20">
        <v>8</v>
      </c>
      <c r="G31" s="20"/>
      <c r="H31" s="20"/>
      <c r="I31" s="20"/>
      <c r="J31" s="2" t="s">
        <v>273</v>
      </c>
    </row>
    <row r="32" spans="1:10" ht="15.5" x14ac:dyDescent="0.35">
      <c r="A32" s="10">
        <f>'Data Siswa'!A30</f>
        <v>29</v>
      </c>
      <c r="B32" s="80" t="str">
        <f>'Data Siswa'!B30</f>
        <v>SYAHFA AZ ZAHRA</v>
      </c>
      <c r="C32" s="10" t="str">
        <f>'Data Siswa'!C30</f>
        <v>1331</v>
      </c>
      <c r="D32" s="20">
        <v>8</v>
      </c>
      <c r="E32" s="20">
        <v>8</v>
      </c>
      <c r="F32" s="20">
        <v>8</v>
      </c>
      <c r="G32" s="20"/>
      <c r="H32" s="20"/>
      <c r="I32" s="20"/>
      <c r="J32" s="2" t="s">
        <v>273</v>
      </c>
    </row>
    <row r="33" spans="1:10" ht="15.5" x14ac:dyDescent="0.35">
      <c r="A33" s="10">
        <f>'Data Siswa'!A31</f>
        <v>30</v>
      </c>
      <c r="B33" s="80" t="str">
        <f>'Data Siswa'!B31</f>
        <v>TASIAH</v>
      </c>
      <c r="C33" s="10" t="str">
        <f>'Data Siswa'!C31</f>
        <v>1332</v>
      </c>
      <c r="D33" s="20">
        <v>8</v>
      </c>
      <c r="E33" s="20">
        <v>8</v>
      </c>
      <c r="F33" s="20">
        <v>8</v>
      </c>
      <c r="G33" s="20"/>
      <c r="H33" s="20"/>
      <c r="I33" s="20"/>
      <c r="J33" s="2" t="s">
        <v>273</v>
      </c>
    </row>
    <row r="34" spans="1:10" ht="15.5" x14ac:dyDescent="0.35">
      <c r="A34" s="10">
        <f>'Data Siswa'!A32</f>
        <v>31</v>
      </c>
      <c r="B34" s="80" t="str">
        <f>'Data Siswa'!B32</f>
        <v>TIARA ROMDANAH</v>
      </c>
      <c r="C34" s="10" t="str">
        <f>'Data Siswa'!C32</f>
        <v>1333</v>
      </c>
      <c r="D34" s="20">
        <v>8</v>
      </c>
      <c r="E34" s="20">
        <v>8</v>
      </c>
      <c r="F34" s="20">
        <v>8</v>
      </c>
      <c r="G34" s="20"/>
      <c r="H34" s="20"/>
      <c r="I34" s="20"/>
      <c r="J34" s="2" t="s">
        <v>273</v>
      </c>
    </row>
    <row r="35" spans="1:10" ht="15.5" x14ac:dyDescent="0.35">
      <c r="A35" s="10">
        <f>'Data Siswa'!A33</f>
        <v>32</v>
      </c>
      <c r="B35" s="80" t="str">
        <f>'Data Siswa'!B33</f>
        <v>TUTI ANANI</v>
      </c>
      <c r="C35" s="10" t="str">
        <f>'Data Siswa'!C33</f>
        <v>1334</v>
      </c>
      <c r="D35" s="20">
        <v>8</v>
      </c>
      <c r="E35" s="20">
        <v>8</v>
      </c>
      <c r="F35" s="20">
        <v>8</v>
      </c>
      <c r="G35" s="20"/>
      <c r="H35" s="20"/>
      <c r="I35" s="20"/>
      <c r="J35" s="2" t="s">
        <v>273</v>
      </c>
    </row>
    <row r="36" spans="1:10" ht="15.5" x14ac:dyDescent="0.35">
      <c r="A36" s="10">
        <f>'Data Siswa'!A34</f>
        <v>33</v>
      </c>
      <c r="B36" s="80" t="str">
        <f>'Data Siswa'!B34</f>
        <v>YAYAH SA'DIYAH</v>
      </c>
      <c r="C36" s="10" t="str">
        <f>'Data Siswa'!C34</f>
        <v>1335</v>
      </c>
      <c r="D36" s="20">
        <v>8</v>
      </c>
      <c r="E36" s="20">
        <v>8</v>
      </c>
      <c r="F36" s="20">
        <v>8</v>
      </c>
      <c r="G36" s="20"/>
      <c r="H36" s="20"/>
      <c r="I36" s="20"/>
      <c r="J36" s="2" t="s">
        <v>273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" t="s">
        <v>273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" t="s">
        <v>273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" t="s">
        <v>273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" t="s">
        <v>273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" t="s">
        <v>273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" t="s">
        <v>273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" t="s">
        <v>273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Y10" sqref="Y10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7" t="str">
        <f>VLOOKUP($U$7,'Nilai Tahriri'!$A$2:$AO$41,2,FALSE)</f>
        <v>YAYAH SA'DIYAH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9" customHeight="1" x14ac:dyDescent="0.35">
      <c r="B3" s="174" t="str">
        <f>Biodata!$B$10</f>
        <v>العام الدراسي : ١٤٤٤ - ١٤٤٥ ه \ ٢٠٢٣ - ٢٠٢٤ م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 t="str">
        <f>Biodata!$B$7</f>
        <v>الفصل الدراسي : الأول</v>
      </c>
      <c r="N3" s="174"/>
      <c r="O3" s="174"/>
      <c r="P3" s="174" t="str">
        <f>Biodata!$B$4</f>
        <v>الصف  : السادس ج للبنات</v>
      </c>
      <c r="Q3" s="174"/>
      <c r="R3" s="174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8.25" customHeight="1" thickBot="1" x14ac:dyDescent="0.4">
      <c r="B4" s="33" t="s">
        <v>94</v>
      </c>
      <c r="C4" s="33"/>
      <c r="D4" s="33"/>
      <c r="E4" s="33"/>
      <c r="F4" s="33"/>
      <c r="G4" s="33"/>
      <c r="H4" s="33"/>
      <c r="I4" s="33"/>
      <c r="J4" s="33"/>
      <c r="K4" s="33"/>
      <c r="L4" s="5"/>
      <c r="M4" s="33"/>
      <c r="O4" s="33"/>
      <c r="P4" s="33"/>
      <c r="Q4" s="33"/>
      <c r="R4" s="33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17.149999999999999" customHeight="1" x14ac:dyDescent="0.35">
      <c r="B5" s="256" t="s">
        <v>262</v>
      </c>
      <c r="C5" s="257"/>
      <c r="D5" s="257"/>
      <c r="E5" s="257"/>
      <c r="F5" s="257"/>
      <c r="G5" s="257"/>
      <c r="H5" s="257"/>
      <c r="I5" s="257"/>
      <c r="J5" s="257"/>
      <c r="K5" s="257"/>
      <c r="L5" s="258" t="s">
        <v>0</v>
      </c>
      <c r="M5" s="256" t="s">
        <v>262</v>
      </c>
      <c r="N5" s="257"/>
      <c r="O5" s="257"/>
      <c r="P5" s="257"/>
      <c r="Q5" s="257"/>
      <c r="R5" s="263" t="s">
        <v>0</v>
      </c>
      <c r="S5" s="22"/>
      <c r="T5" s="22"/>
      <c r="U5" s="22"/>
      <c r="V5" s="22"/>
      <c r="W5" s="22"/>
      <c r="X5" s="21"/>
      <c r="Y5" s="21"/>
      <c r="Z5" s="21"/>
      <c r="AA5" s="21"/>
      <c r="AB5" s="21"/>
    </row>
    <row r="6" spans="2:28" ht="17.149999999999999" customHeight="1" x14ac:dyDescent="0.35">
      <c r="B6" s="265" t="s">
        <v>1</v>
      </c>
      <c r="C6" s="266"/>
      <c r="D6" s="266"/>
      <c r="E6" s="266"/>
      <c r="F6" s="266"/>
      <c r="G6" s="266" t="s">
        <v>2</v>
      </c>
      <c r="H6" s="266"/>
      <c r="I6" s="266"/>
      <c r="J6" s="266"/>
      <c r="K6" s="266"/>
      <c r="L6" s="259"/>
      <c r="M6" s="265" t="s">
        <v>1</v>
      </c>
      <c r="N6" s="266"/>
      <c r="O6" s="266" t="s">
        <v>3</v>
      </c>
      <c r="P6" s="266"/>
      <c r="Q6" s="266"/>
      <c r="R6" s="264"/>
      <c r="S6" s="24"/>
      <c r="T6" s="24"/>
      <c r="U6" s="25" t="s">
        <v>95</v>
      </c>
      <c r="V6" s="24"/>
      <c r="W6" s="21"/>
      <c r="X6" s="21"/>
      <c r="Y6" s="21"/>
      <c r="Z6" s="21"/>
      <c r="AA6" s="21"/>
      <c r="AB6" s="21"/>
    </row>
    <row r="7" spans="2:28" ht="17.149999999999999" customHeight="1" thickBot="1" x14ac:dyDescent="0.4">
      <c r="B7" s="69" t="s">
        <v>4</v>
      </c>
      <c r="C7" s="207" t="s">
        <v>5</v>
      </c>
      <c r="D7" s="207"/>
      <c r="E7" s="207"/>
      <c r="F7" s="207"/>
      <c r="G7" s="207"/>
      <c r="H7" s="207"/>
      <c r="I7" s="207"/>
      <c r="J7" s="207"/>
      <c r="K7" s="207"/>
      <c r="L7" s="260"/>
      <c r="M7" s="67" t="s">
        <v>4</v>
      </c>
      <c r="N7" s="34" t="s">
        <v>5</v>
      </c>
      <c r="O7" s="207"/>
      <c r="P7" s="207"/>
      <c r="Q7" s="207"/>
      <c r="R7" s="264"/>
      <c r="S7" s="24"/>
      <c r="T7" s="24"/>
      <c r="U7" s="26">
        <v>33</v>
      </c>
      <c r="V7" s="24"/>
      <c r="W7" s="21"/>
      <c r="X7" s="21"/>
      <c r="Y7" s="21"/>
      <c r="Z7" s="21"/>
      <c r="AA7" s="21"/>
      <c r="AB7" s="21"/>
    </row>
    <row r="8" spans="2:28" ht="15.65" customHeight="1" thickBot="1" x14ac:dyDescent="0.4">
      <c r="B8" s="175" t="s">
        <v>138</v>
      </c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93" t="str">
        <f>VLOOKUP(N8,Sheet1!$A$1:$B$93,2)</f>
        <v xml:space="preserve"> </v>
      </c>
      <c r="N8" s="96"/>
      <c r="O8" s="98"/>
      <c r="P8" s="261" t="s">
        <v>97</v>
      </c>
      <c r="Q8" s="262"/>
      <c r="R8" s="97">
        <v>1</v>
      </c>
      <c r="S8" s="24"/>
      <c r="T8" s="24"/>
      <c r="U8" s="21"/>
      <c r="V8" s="24"/>
      <c r="W8" s="21"/>
      <c r="X8" s="21"/>
      <c r="Y8" s="21"/>
      <c r="Z8" s="21"/>
      <c r="AA8" s="21"/>
      <c r="AB8" s="21"/>
    </row>
    <row r="9" spans="2:28" ht="15.65" customHeight="1" x14ac:dyDescent="0.35">
      <c r="B9" s="83" t="str">
        <f>VLOOKUP(C9,Sheet1!$A$1:$B$93,2)</f>
        <v xml:space="preserve"> ستّ</v>
      </c>
      <c r="C9" s="180">
        <f>VLOOKUP($U$7,'Nilai Syafahi'!$A$4:$AA$43,4,FALSE)</f>
        <v>6</v>
      </c>
      <c r="D9" s="181"/>
      <c r="E9" s="181"/>
      <c r="F9" s="181"/>
      <c r="G9" s="217" t="s">
        <v>140</v>
      </c>
      <c r="H9" s="218"/>
      <c r="I9" s="218"/>
      <c r="J9" s="218"/>
      <c r="K9" s="219"/>
      <c r="L9" s="86">
        <v>40</v>
      </c>
      <c r="M9" s="94" t="str">
        <f>VLOOKUP(N9,Sheet1!$A$1:$B$93,2)</f>
        <v xml:space="preserve"> ستّ</v>
      </c>
      <c r="N9" s="68">
        <f>VLOOKUP($U$7,'Nilai Tahriri'!$A$2:$AP$41,4,FALSE)</f>
        <v>6</v>
      </c>
      <c r="O9" s="103"/>
      <c r="P9" s="163" t="s">
        <v>98</v>
      </c>
      <c r="Q9" s="165"/>
      <c r="R9" s="64">
        <v>2</v>
      </c>
      <c r="S9" s="24"/>
      <c r="T9" s="24"/>
      <c r="U9" s="250" t="s">
        <v>148</v>
      </c>
      <c r="V9" s="252">
        <v>1</v>
      </c>
      <c r="W9" s="21"/>
      <c r="X9" s="21"/>
      <c r="Y9" s="21"/>
      <c r="Z9" s="21"/>
      <c r="AA9" s="21"/>
      <c r="AB9" s="21"/>
    </row>
    <row r="10" spans="2:28" ht="15.65" customHeight="1" x14ac:dyDescent="0.35">
      <c r="B10" s="35" t="str">
        <f>VLOOKUP(C10,Sheet1!$A$1:$B$93,2)</f>
        <v xml:space="preserve"> ستّ</v>
      </c>
      <c r="C10" s="158">
        <f>VLOOKUP($U$7,'Nilai Syafahi'!$A$4:$AA$43,5,FALSE)</f>
        <v>6</v>
      </c>
      <c r="D10" s="159"/>
      <c r="E10" s="159"/>
      <c r="F10" s="159"/>
      <c r="G10" s="160"/>
      <c r="H10" s="161"/>
      <c r="I10" s="161"/>
      <c r="J10" s="161"/>
      <c r="K10" s="66" t="s">
        <v>6</v>
      </c>
      <c r="L10" s="87">
        <v>41</v>
      </c>
      <c r="M10" s="94" t="str">
        <f>VLOOKUP(N10,Sheet1!$A$1:$B$93,2)</f>
        <v xml:space="preserve"> اربع و نصف</v>
      </c>
      <c r="N10" s="68">
        <f>VLOOKUP($U$7,'Nilai Tahriri'!$A$2:$AP$41,5,FALSE)</f>
        <v>4.5</v>
      </c>
      <c r="O10" s="103"/>
      <c r="P10" s="163" t="s">
        <v>99</v>
      </c>
      <c r="Q10" s="165"/>
      <c r="R10" s="64">
        <v>3</v>
      </c>
      <c r="S10" s="24"/>
      <c r="T10" s="24"/>
      <c r="U10" s="251"/>
      <c r="V10" s="253"/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اربع</v>
      </c>
      <c r="C11" s="158">
        <f>VLOOKUP($U$7,'Nilai Syafahi'!$A$4:$AA$43,6,FALSE)</f>
        <v>4</v>
      </c>
      <c r="D11" s="159"/>
      <c r="E11" s="159"/>
      <c r="F11" s="159"/>
      <c r="G11" s="160"/>
      <c r="H11" s="161"/>
      <c r="I11" s="161"/>
      <c r="J11" s="161"/>
      <c r="K11" s="66" t="s">
        <v>8</v>
      </c>
      <c r="L11" s="87">
        <v>42</v>
      </c>
      <c r="M11" s="94" t="str">
        <f>VLOOKUP(N11,Sheet1!$A$1:$B$93,2)</f>
        <v xml:space="preserve"> اربع و نصف</v>
      </c>
      <c r="N11" s="68">
        <f>VLOOKUP($U$7,'Nilai Tahriri'!$A$2:$AP$41,6,FALSE)</f>
        <v>4.5</v>
      </c>
      <c r="O11" s="103"/>
      <c r="P11" s="163" t="s">
        <v>100</v>
      </c>
      <c r="Q11" s="165"/>
      <c r="R11" s="64">
        <v>4</v>
      </c>
      <c r="S11" s="24"/>
      <c r="T11" s="24"/>
      <c r="U11" s="250" t="s">
        <v>149</v>
      </c>
      <c r="V11" s="254">
        <v>33</v>
      </c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ستّ</v>
      </c>
      <c r="C12" s="158">
        <f>VLOOKUP($U$7,'Nilai Syafahi'!$A$4:$AA$43,7,FALSE)</f>
        <v>6</v>
      </c>
      <c r="D12" s="159"/>
      <c r="E12" s="159"/>
      <c r="F12" s="159"/>
      <c r="G12" s="160"/>
      <c r="H12" s="161"/>
      <c r="I12" s="161"/>
      <c r="J12" s="161"/>
      <c r="K12" s="66" t="s">
        <v>10</v>
      </c>
      <c r="L12" s="87">
        <v>43</v>
      </c>
      <c r="M12" s="94" t="str">
        <f>VLOOKUP(N12,Sheet1!$A$1:$B$93,2)</f>
        <v xml:space="preserve"> خمس</v>
      </c>
      <c r="N12" s="68">
        <f>VLOOKUP($U$7,'Nilai Tahriri'!$A$2:$AP$41,7,FALSE)</f>
        <v>5</v>
      </c>
      <c r="O12" s="103"/>
      <c r="P12" s="163" t="s">
        <v>101</v>
      </c>
      <c r="Q12" s="165"/>
      <c r="R12" s="64">
        <v>5</v>
      </c>
      <c r="S12" s="24"/>
      <c r="T12" s="24"/>
      <c r="U12" s="251"/>
      <c r="V12" s="253"/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خمس</v>
      </c>
      <c r="C13" s="158">
        <f>VLOOKUP($U$7,'Nilai Syafahi'!$A$4:$AA$43,8,FALSE)</f>
        <v>5</v>
      </c>
      <c r="D13" s="159"/>
      <c r="E13" s="159"/>
      <c r="F13" s="159"/>
      <c r="G13" s="160"/>
      <c r="H13" s="161"/>
      <c r="I13" s="161"/>
      <c r="J13" s="161"/>
      <c r="K13" s="66" t="s">
        <v>12</v>
      </c>
      <c r="L13" s="87">
        <v>44</v>
      </c>
      <c r="M13" s="94" t="str">
        <f>VLOOKUP(N13,Sheet1!$A$1:$B$93,2)</f>
        <v xml:space="preserve"> خمس</v>
      </c>
      <c r="N13" s="68">
        <f>VLOOKUP($U$7,'Nilai Tahriri'!$A$2:$AP$41,8,FALSE)</f>
        <v>5</v>
      </c>
      <c r="O13" s="103"/>
      <c r="P13" s="163" t="s">
        <v>102</v>
      </c>
      <c r="Q13" s="165"/>
      <c r="R13" s="64">
        <v>6</v>
      </c>
      <c r="S13" s="24"/>
      <c r="T13" s="24"/>
      <c r="U13" s="21"/>
      <c r="V13" s="24"/>
      <c r="W13" s="21"/>
      <c r="X13" s="21"/>
      <c r="Y13" s="21"/>
      <c r="Z13" s="21"/>
      <c r="AA13" s="21"/>
      <c r="AB13" s="21"/>
    </row>
    <row r="14" spans="2:28" ht="15.65" customHeight="1" thickBot="1" x14ac:dyDescent="0.4">
      <c r="B14" s="35" t="str">
        <f>VLOOKUP(C14,Sheet1!$A$1:$B$93,2)</f>
        <v xml:space="preserve"> </v>
      </c>
      <c r="C14" s="158">
        <f>VLOOKUP($U$7,'Nilai Syafahi'!$A$4:$AA$43,9,FALSE)</f>
        <v>0</v>
      </c>
      <c r="D14" s="159"/>
      <c r="E14" s="159"/>
      <c r="F14" s="159"/>
      <c r="G14" s="160"/>
      <c r="H14" s="161"/>
      <c r="I14" s="161"/>
      <c r="J14" s="161"/>
      <c r="K14" s="66" t="s">
        <v>14</v>
      </c>
      <c r="L14" s="87">
        <v>45</v>
      </c>
      <c r="M14" s="94" t="str">
        <f>VLOOKUP(N14,Sheet1!$A$1:$B$93,2)</f>
        <v xml:space="preserve"> </v>
      </c>
      <c r="N14" s="68">
        <f>VLOOKUP($U$7,'Nilai Tahriri'!$A$2:$AP$41,9,FALSE)</f>
        <v>0</v>
      </c>
      <c r="O14" s="103"/>
      <c r="P14" s="163" t="s">
        <v>103</v>
      </c>
      <c r="Q14" s="165"/>
      <c r="R14" s="64">
        <v>7</v>
      </c>
      <c r="S14" s="27"/>
      <c r="T14" s="27"/>
      <c r="U14" s="21"/>
      <c r="V14" s="27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175" t="s">
        <v>139</v>
      </c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94" t="str">
        <f>VLOOKUP(N15,Sheet1!$A$1:$B$93,2)</f>
        <v xml:space="preserve"> اربع</v>
      </c>
      <c r="N15" s="68">
        <f>VLOOKUP($U$7,'Nilai Tahriri'!$A$2:$AP$41,10,FALSE)</f>
        <v>4</v>
      </c>
      <c r="O15" s="103"/>
      <c r="P15" s="163" t="s">
        <v>279</v>
      </c>
      <c r="Q15" s="165"/>
      <c r="R15" s="64">
        <v>8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x14ac:dyDescent="0.35">
      <c r="B16" s="35" t="str">
        <f>VLOOKUP(C16,Sheet1!$A$1:$B$93,2)</f>
        <v xml:space="preserve"> ستّ</v>
      </c>
      <c r="C16" s="158">
        <f>VLOOKUP($U$7,'Nilai Syafahi'!$A$4:$AA$43,10,FALSE)</f>
        <v>6</v>
      </c>
      <c r="D16" s="159"/>
      <c r="E16" s="159"/>
      <c r="F16" s="159"/>
      <c r="G16" s="171" t="s">
        <v>66</v>
      </c>
      <c r="H16" s="172"/>
      <c r="I16" s="172"/>
      <c r="J16" s="172"/>
      <c r="K16" s="173"/>
      <c r="L16" s="87">
        <v>46</v>
      </c>
      <c r="M16" s="94" t="str">
        <f>VLOOKUP(N16,Sheet1!$A$1:$B$93,2)</f>
        <v xml:space="preserve"> اربع و نصف</v>
      </c>
      <c r="N16" s="68">
        <f>VLOOKUP($U$7,'Nilai Tahriri'!$A$2:$AP$41,11,FALSE)</f>
        <v>4.5</v>
      </c>
      <c r="O16" s="103"/>
      <c r="P16" s="163" t="s">
        <v>104</v>
      </c>
      <c r="Q16" s="165"/>
      <c r="R16" s="64">
        <v>9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خمس</v>
      </c>
      <c r="C17" s="158">
        <f>VLOOKUP($U$7,'Nilai Syafahi'!$A$4:$AA$43,11,FALSE)</f>
        <v>5</v>
      </c>
      <c r="D17" s="159"/>
      <c r="E17" s="159"/>
      <c r="F17" s="159"/>
      <c r="G17" s="171" t="s">
        <v>176</v>
      </c>
      <c r="H17" s="172" t="s">
        <v>176</v>
      </c>
      <c r="I17" s="172" t="s">
        <v>176</v>
      </c>
      <c r="J17" s="172" t="s">
        <v>176</v>
      </c>
      <c r="K17" s="173" t="s">
        <v>176</v>
      </c>
      <c r="L17" s="87">
        <v>47</v>
      </c>
      <c r="M17" s="94" t="str">
        <f>VLOOKUP(N17,Sheet1!$A$1:$B$93,2)</f>
        <v xml:space="preserve"> اربع</v>
      </c>
      <c r="N17" s="68">
        <f>VLOOKUP($U$7,'Nilai Tahriri'!$A$2:$AP$41,12,FALSE)</f>
        <v>4</v>
      </c>
      <c r="O17" s="103"/>
      <c r="P17" s="163" t="s">
        <v>105</v>
      </c>
      <c r="Q17" s="165"/>
      <c r="R17" s="64">
        <v>10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خمس</v>
      </c>
      <c r="C18" s="158">
        <f>VLOOKUP($U$7,'Nilai Syafahi'!$A$4:$AA$43,12,FALSE)</f>
        <v>5</v>
      </c>
      <c r="D18" s="159"/>
      <c r="E18" s="159"/>
      <c r="F18" s="159"/>
      <c r="G18" s="171" t="s">
        <v>87</v>
      </c>
      <c r="H18" s="172"/>
      <c r="I18" s="172"/>
      <c r="J18" s="172"/>
      <c r="K18" s="173"/>
      <c r="L18" s="87">
        <v>48</v>
      </c>
      <c r="M18" s="94" t="str">
        <f>VLOOKUP(N18,Sheet1!$A$1:$B$93,2)</f>
        <v xml:space="preserve"> ثمان</v>
      </c>
      <c r="N18" s="68">
        <f>VLOOKUP($U$7,'Nilai Tahriri'!$A$2:$AP$41,13,FALSE)</f>
        <v>8</v>
      </c>
      <c r="O18" s="103"/>
      <c r="P18" s="163" t="s">
        <v>106</v>
      </c>
      <c r="Q18" s="165"/>
      <c r="R18" s="64">
        <v>11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خمس</v>
      </c>
      <c r="C19" s="158">
        <f>VLOOKUP($U$7,'Nilai Syafahi'!$A$4:$AA$43,13,FALSE)</f>
        <v>5</v>
      </c>
      <c r="D19" s="159"/>
      <c r="E19" s="159"/>
      <c r="F19" s="159"/>
      <c r="G19" s="171" t="s">
        <v>261</v>
      </c>
      <c r="H19" s="172"/>
      <c r="I19" s="172"/>
      <c r="J19" s="172"/>
      <c r="K19" s="173"/>
      <c r="L19" s="87">
        <v>49</v>
      </c>
      <c r="M19" s="94" t="str">
        <f>VLOOKUP(N19,Sheet1!$A$1:$B$93,2)</f>
        <v xml:space="preserve"> خمس و نصف</v>
      </c>
      <c r="N19" s="68">
        <f>VLOOKUP($U$7,'Nilai Tahriri'!$A$2:$AP$41,14,FALSE)</f>
        <v>5.5</v>
      </c>
      <c r="O19" s="103"/>
      <c r="P19" s="163" t="s">
        <v>107</v>
      </c>
      <c r="Q19" s="165"/>
      <c r="R19" s="64">
        <v>12</v>
      </c>
      <c r="S19" s="27"/>
      <c r="T19" s="27"/>
      <c r="U19" s="21"/>
      <c r="V19" s="21"/>
      <c r="W19" s="21"/>
      <c r="X19" s="21"/>
      <c r="Y19" s="21"/>
      <c r="Z19" s="21"/>
      <c r="AA19" s="21"/>
      <c r="AB19" s="21"/>
    </row>
    <row r="20" spans="2:28" ht="15.65" customHeight="1" thickBot="1" x14ac:dyDescent="0.4">
      <c r="B20" s="62" t="str">
        <f>VLOOKUP(C20,Sheet1!$A$1:$B$93,2)</f>
        <v xml:space="preserve"> ستّ</v>
      </c>
      <c r="C20" s="158">
        <f>VLOOKUP($U$7,'Nilai Syafahi'!$A$4:$AA$43,14,FALSE)</f>
        <v>6</v>
      </c>
      <c r="D20" s="159"/>
      <c r="E20" s="159"/>
      <c r="F20" s="159"/>
      <c r="G20" s="171" t="s">
        <v>88</v>
      </c>
      <c r="H20" s="172"/>
      <c r="I20" s="172"/>
      <c r="J20" s="172"/>
      <c r="K20" s="173"/>
      <c r="L20" s="87">
        <v>50</v>
      </c>
      <c r="M20" s="94" t="str">
        <f>VLOOKUP(N20,Sheet1!$A$1:$B$93,2)</f>
        <v xml:space="preserve"> خمس</v>
      </c>
      <c r="N20" s="68">
        <f>VLOOKUP($U$7,'Nilai Tahriri'!$A$2:$AP$41,15,FALSE)</f>
        <v>5</v>
      </c>
      <c r="O20" s="103"/>
      <c r="P20" s="163" t="s">
        <v>108</v>
      </c>
      <c r="Q20" s="165"/>
      <c r="R20" s="64">
        <v>13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267" t="s">
        <v>136</v>
      </c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94" t="str">
        <f>VLOOKUP(N21,Sheet1!$A$1:$B$93,2)</f>
        <v xml:space="preserve"> ستّ</v>
      </c>
      <c r="N21" s="68">
        <f>VLOOKUP($U$7,'Nilai Tahriri'!$A$2:$AP$41,16,FALSE)</f>
        <v>6</v>
      </c>
      <c r="O21" s="103"/>
      <c r="P21" s="163" t="s">
        <v>10</v>
      </c>
      <c r="Q21" s="165"/>
      <c r="R21" s="64">
        <v>14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x14ac:dyDescent="0.35">
      <c r="B22" s="35" t="str">
        <f>VLOOKUP(C22,Sheet1!$A$1:$B$93,2)</f>
        <v xml:space="preserve"> اربع و نصف</v>
      </c>
      <c r="C22" s="169">
        <f>VLOOKUP($U$7,'Nilai Syafahi'!$A$4:$AA$43,15,FALSE)</f>
        <v>4.5</v>
      </c>
      <c r="D22" s="169"/>
      <c r="E22" s="169"/>
      <c r="F22" s="169"/>
      <c r="G22" s="248" t="s">
        <v>177</v>
      </c>
      <c r="H22" s="249"/>
      <c r="I22" s="249"/>
      <c r="J22" s="249"/>
      <c r="K22" s="249"/>
      <c r="L22" s="88">
        <v>51</v>
      </c>
      <c r="M22" s="94" t="str">
        <f>VLOOKUP(N22,Sheet1!$A$1:$B$93,2)</f>
        <v xml:space="preserve"> اربع</v>
      </c>
      <c r="N22" s="68">
        <f>VLOOKUP($U$7,'Nilai Tahriri'!$A$2:$AP$41,17,FALSE)</f>
        <v>4</v>
      </c>
      <c r="O22" s="103"/>
      <c r="P22" s="163" t="s">
        <v>12</v>
      </c>
      <c r="Q22" s="165"/>
      <c r="R22" s="64">
        <v>15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اربع</v>
      </c>
      <c r="C23" s="169">
        <f>VLOOKUP($U$7,'Nilai Syafahi'!$A$4:$AA$43,16,FALSE)</f>
        <v>4</v>
      </c>
      <c r="D23" s="169"/>
      <c r="E23" s="169"/>
      <c r="F23" s="169"/>
      <c r="G23" s="162" t="s">
        <v>16</v>
      </c>
      <c r="H23" s="163"/>
      <c r="I23" s="163"/>
      <c r="J23" s="163"/>
      <c r="K23" s="163"/>
      <c r="L23" s="89">
        <v>52</v>
      </c>
      <c r="M23" s="94" t="str">
        <f>VLOOKUP(N23,Sheet1!$A$1:$B$93,2)</f>
        <v xml:space="preserve"> </v>
      </c>
      <c r="N23" s="68">
        <f>VLOOKUP($U$7,'Nilai Tahriri'!$A$2:$AP$41,18,FALSE)</f>
        <v>0</v>
      </c>
      <c r="O23" s="103"/>
      <c r="P23" s="163" t="s">
        <v>109</v>
      </c>
      <c r="Q23" s="165"/>
      <c r="R23" s="64">
        <v>16</v>
      </c>
      <c r="S23" s="27"/>
      <c r="T23" s="27"/>
      <c r="U23" s="21"/>
      <c r="V23" s="27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اربع</v>
      </c>
      <c r="C24" s="169">
        <f>VLOOKUP($U$7,'Nilai Syafahi'!$A$4:$AA$43,17,FALSE)</f>
        <v>4</v>
      </c>
      <c r="D24" s="169"/>
      <c r="E24" s="169"/>
      <c r="F24" s="169"/>
      <c r="G24" s="162" t="s">
        <v>101</v>
      </c>
      <c r="H24" s="163"/>
      <c r="I24" s="163"/>
      <c r="J24" s="163"/>
      <c r="K24" s="163"/>
      <c r="L24" s="90">
        <v>53</v>
      </c>
      <c r="M24" s="94" t="str">
        <f>VLOOKUP(N24,Sheet1!$A$1:$B$93,2)</f>
        <v xml:space="preserve"> خمس و سبع</v>
      </c>
      <c r="N24" s="68">
        <f>VLOOKUP($U$7,'Nilai Tahriri'!$A$2:$AP$41,19,FALSE)</f>
        <v>5.7</v>
      </c>
      <c r="O24" s="103"/>
      <c r="P24" s="163" t="s">
        <v>110</v>
      </c>
      <c r="Q24" s="165"/>
      <c r="R24" s="64">
        <v>17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اربع</v>
      </c>
      <c r="C25" s="169">
        <f>VLOOKUP($U$7,'Nilai Syafahi'!$A$4:$AA$43,18,FALSE)</f>
        <v>4</v>
      </c>
      <c r="D25" s="169"/>
      <c r="E25" s="169"/>
      <c r="F25" s="169"/>
      <c r="G25" s="162" t="s">
        <v>286</v>
      </c>
      <c r="H25" s="163"/>
      <c r="I25" s="163"/>
      <c r="J25" s="163"/>
      <c r="K25" s="163"/>
      <c r="L25" s="89">
        <v>54</v>
      </c>
      <c r="M25" s="94" t="str">
        <f>VLOOKUP(N25,Sheet1!$A$1:$B$93,2)</f>
        <v xml:space="preserve"> اربع</v>
      </c>
      <c r="N25" s="68">
        <f>VLOOKUP($U$7,'Nilai Tahriri'!$A$2:$AP$41,20,FALSE)</f>
        <v>4</v>
      </c>
      <c r="O25" s="103"/>
      <c r="P25" s="163" t="s">
        <v>111</v>
      </c>
      <c r="Q25" s="165"/>
      <c r="R25" s="64">
        <v>18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خمس</v>
      </c>
      <c r="C26" s="169">
        <f>VLOOKUP($U$7,'Nilai Syafahi'!$A$4:$AA$43,19,FALSE)</f>
        <v>5</v>
      </c>
      <c r="D26" s="169"/>
      <c r="E26" s="169"/>
      <c r="F26" s="169"/>
      <c r="G26" s="162" t="s">
        <v>279</v>
      </c>
      <c r="H26" s="163"/>
      <c r="I26" s="163"/>
      <c r="J26" s="163"/>
      <c r="K26" s="165"/>
      <c r="L26" s="90">
        <v>55</v>
      </c>
      <c r="M26" s="94" t="str">
        <f>VLOOKUP(N26,Sheet1!$A$1:$B$93,2)</f>
        <v xml:space="preserve"> </v>
      </c>
      <c r="N26" s="68">
        <f>VLOOKUP($U$7,'Nilai Tahriri'!$A$2:$AP$41,21,FALSE)</f>
        <v>0</v>
      </c>
      <c r="O26" s="103"/>
      <c r="P26" s="163" t="s">
        <v>112</v>
      </c>
      <c r="Q26" s="165"/>
      <c r="R26" s="64">
        <v>19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thickBot="1" x14ac:dyDescent="0.4">
      <c r="B27" s="62" t="str">
        <f>VLOOKUP(C27,Sheet1!$A$1:$B$93,2)</f>
        <v xml:space="preserve"> </v>
      </c>
      <c r="C27" s="191">
        <f>VLOOKUP($U$7,'Nilai Syafahi'!$A$4:$AA$43,20,FALSE)</f>
        <v>0</v>
      </c>
      <c r="D27" s="191"/>
      <c r="E27" s="191"/>
      <c r="F27" s="191"/>
      <c r="G27" s="162" t="s">
        <v>19</v>
      </c>
      <c r="H27" s="163"/>
      <c r="I27" s="163"/>
      <c r="J27" s="163"/>
      <c r="K27" s="163"/>
      <c r="L27" s="91">
        <v>56</v>
      </c>
      <c r="M27" s="94" t="str">
        <f>VLOOKUP(N27,Sheet1!$A$1:$B$93,2)</f>
        <v xml:space="preserve"> ست و نصف</v>
      </c>
      <c r="N27" s="68">
        <f>VLOOKUP($U$7,'Nilai Tahriri'!$A$2:$AP$41,22,FALSE)</f>
        <v>6.5</v>
      </c>
      <c r="O27" s="103"/>
      <c r="P27" s="163" t="s">
        <v>113</v>
      </c>
      <c r="Q27" s="165"/>
      <c r="R27" s="64">
        <v>20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175" t="s">
        <v>137</v>
      </c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94" t="str">
        <f>VLOOKUP(N28,Sheet1!$A$1:$B$93,2)</f>
        <v xml:space="preserve"> خمس</v>
      </c>
      <c r="N28" s="68">
        <f>VLOOKUP($U$7,'Nilai Tahriri'!$A$2:$AP$41,23,FALSE)</f>
        <v>5</v>
      </c>
      <c r="O28" s="103"/>
      <c r="P28" s="163" t="s">
        <v>114</v>
      </c>
      <c r="Q28" s="165"/>
      <c r="R28" s="64">
        <v>21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x14ac:dyDescent="0.35">
      <c r="B29" s="36"/>
      <c r="C29" s="169"/>
      <c r="D29" s="169"/>
      <c r="E29" s="169"/>
      <c r="F29" s="169"/>
      <c r="G29" s="217" t="s">
        <v>21</v>
      </c>
      <c r="H29" s="218"/>
      <c r="I29" s="218"/>
      <c r="J29" s="218"/>
      <c r="K29" s="219"/>
      <c r="L29" s="92">
        <v>57</v>
      </c>
      <c r="M29" s="94" t="str">
        <f>VLOOKUP(N29,Sheet1!$A$1:$B$93,2)</f>
        <v xml:space="preserve"> خمس</v>
      </c>
      <c r="N29" s="68">
        <f>VLOOKUP($U$7,'Nilai Tahriri'!$A$2:$AP$41,24,FALSE)</f>
        <v>5</v>
      </c>
      <c r="O29" s="103"/>
      <c r="P29" s="163" t="s">
        <v>115</v>
      </c>
      <c r="Q29" s="165"/>
      <c r="R29" s="64">
        <v>22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 t="str">
        <f>VLOOKUP(C30,Sheet1!$A$1:$B$93,2)</f>
        <v xml:space="preserve"> </v>
      </c>
      <c r="C30" s="169"/>
      <c r="D30" s="169"/>
      <c r="E30" s="169"/>
      <c r="F30" s="169"/>
      <c r="G30" s="162" t="s">
        <v>22</v>
      </c>
      <c r="H30" s="163"/>
      <c r="I30" s="163"/>
      <c r="J30" s="163"/>
      <c r="K30" s="165"/>
      <c r="L30" s="89">
        <v>58</v>
      </c>
      <c r="M30" s="94" t="str">
        <f>VLOOKUP(N30,Sheet1!$A$1:$B$93,2)</f>
        <v xml:space="preserve"> </v>
      </c>
      <c r="N30" s="68">
        <f>VLOOKUP($U$7,'Nilai Tahriri'!$A$2:$AP$41,25,FALSE)</f>
        <v>0</v>
      </c>
      <c r="O30" s="103"/>
      <c r="P30" s="163" t="s">
        <v>116</v>
      </c>
      <c r="Q30" s="165"/>
      <c r="R30" s="64">
        <v>23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63" t="str">
        <f>VLOOKUP(C31,Sheet1!$A$1:$B$93,2)</f>
        <v xml:space="preserve"> </v>
      </c>
      <c r="C31" s="164"/>
      <c r="D31" s="164"/>
      <c r="E31" s="164"/>
      <c r="F31" s="164"/>
      <c r="G31" s="162" t="s">
        <v>24</v>
      </c>
      <c r="H31" s="163"/>
      <c r="I31" s="163"/>
      <c r="J31" s="163"/>
      <c r="K31" s="165"/>
      <c r="L31" s="92">
        <v>59</v>
      </c>
      <c r="M31" s="94" t="str">
        <f>VLOOKUP(N31,Sheet1!$A$1:$B$93,2)</f>
        <v xml:space="preserve"> </v>
      </c>
      <c r="N31" s="68">
        <f>VLOOKUP($U$7,'Nilai Tahriri'!$A$2:$AP$41,26,FALSE)</f>
        <v>0</v>
      </c>
      <c r="O31" s="103"/>
      <c r="P31" s="163" t="s">
        <v>28</v>
      </c>
      <c r="Q31" s="165"/>
      <c r="R31" s="64">
        <v>24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thickBot="1" x14ac:dyDescent="0.4">
      <c r="B32" s="63" t="str">
        <f>VLOOKUP(C32,Sheet1!$A$1:$B$93,2)</f>
        <v xml:space="preserve"> </v>
      </c>
      <c r="C32" s="164"/>
      <c r="D32" s="164"/>
      <c r="E32" s="164"/>
      <c r="F32" s="164"/>
      <c r="G32" s="166" t="s">
        <v>25</v>
      </c>
      <c r="H32" s="167"/>
      <c r="I32" s="167"/>
      <c r="J32" s="167"/>
      <c r="K32" s="168"/>
      <c r="L32" s="89">
        <v>60</v>
      </c>
      <c r="M32" s="94" t="str">
        <f>VLOOKUP(N32,Sheet1!$A$1:$B$93,2)</f>
        <v xml:space="preserve"> سبع</v>
      </c>
      <c r="N32" s="68">
        <f>VLOOKUP($U$7,'Nilai Tahriri'!$A$2:$AP$41,27,FALSE)</f>
        <v>7</v>
      </c>
      <c r="O32" s="103"/>
      <c r="P32" s="163" t="s">
        <v>117</v>
      </c>
      <c r="Q32" s="165"/>
      <c r="R32" s="64">
        <v>25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197">
        <f>VLOOKUP($U$7,'Nilai Syafahi'!$A$4:$AA$43,21,FALSE)</f>
        <v>75.5</v>
      </c>
      <c r="C33" s="198"/>
      <c r="D33" s="198"/>
      <c r="E33" s="198"/>
      <c r="F33" s="198"/>
      <c r="G33" s="198"/>
      <c r="H33" s="198"/>
      <c r="I33" s="198"/>
      <c r="J33" s="198"/>
      <c r="K33" s="199" t="s">
        <v>27</v>
      </c>
      <c r="L33" s="200"/>
      <c r="M33" s="94" t="str">
        <f>VLOOKUP(N33,Sheet1!$A$1:$B$93,2)</f>
        <v xml:space="preserve"> سبع</v>
      </c>
      <c r="N33" s="68">
        <f>VLOOKUP($U$7,'Nilai Tahriri'!$A$2:$AP$41,28,FALSE)</f>
        <v>7</v>
      </c>
      <c r="O33" s="103"/>
      <c r="P33" s="163" t="s">
        <v>118</v>
      </c>
      <c r="Q33" s="165"/>
      <c r="R33" s="64">
        <v>26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7.149999999999999" customHeight="1" thickBot="1" x14ac:dyDescent="0.4">
      <c r="B34" s="211"/>
      <c r="C34" s="212"/>
      <c r="D34" s="212"/>
      <c r="E34" s="212"/>
      <c r="F34" s="212"/>
      <c r="G34" s="212"/>
      <c r="H34" s="212"/>
      <c r="I34" s="212"/>
      <c r="J34" s="212"/>
      <c r="K34" s="213"/>
      <c r="L34" s="225"/>
      <c r="M34" s="94" t="str">
        <f>VLOOKUP(N34,Sheet1!$A$1:$B$93,2)</f>
        <v xml:space="preserve"> ستّ</v>
      </c>
      <c r="N34" s="96">
        <f>VLOOKUP($U$7,'Nilai Tahriri'!$A$2:$AP$41,29,FALSE)</f>
        <v>6</v>
      </c>
      <c r="O34" s="102" t="s">
        <v>135</v>
      </c>
      <c r="P34" s="163" t="s">
        <v>119</v>
      </c>
      <c r="Q34" s="165"/>
      <c r="R34" s="97">
        <v>27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5.65" customHeight="1" thickBot="1" x14ac:dyDescent="0.4">
      <c r="B35" s="192" t="s">
        <v>31</v>
      </c>
      <c r="C35" s="193"/>
      <c r="D35" s="193"/>
      <c r="E35" s="193"/>
      <c r="F35" s="193"/>
      <c r="G35" s="193"/>
      <c r="H35" s="193"/>
      <c r="I35" s="193"/>
      <c r="J35" s="193"/>
      <c r="K35" s="194"/>
      <c r="L35" s="226"/>
      <c r="M35" s="94" t="str">
        <f>VLOOKUP(N35,Sheet1!$A$1:$B$93,2)</f>
        <v xml:space="preserve"> خمس و نصف</v>
      </c>
      <c r="N35" s="68">
        <f>VLOOKUP($U$7,'Nilai Tahriri'!$A$2:$AP$41,30,FALSE)</f>
        <v>5.5</v>
      </c>
      <c r="O35" s="102" t="s">
        <v>133</v>
      </c>
      <c r="P35" s="163" t="s">
        <v>120</v>
      </c>
      <c r="Q35" s="165"/>
      <c r="R35" s="64">
        <v>28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x14ac:dyDescent="0.35">
      <c r="B36" s="229" t="s">
        <v>32</v>
      </c>
      <c r="C36" s="230"/>
      <c r="D36" s="230" t="s">
        <v>33</v>
      </c>
      <c r="E36" s="230"/>
      <c r="F36" s="230"/>
      <c r="G36" s="230"/>
      <c r="H36" s="230"/>
      <c r="I36" s="230"/>
      <c r="J36" s="230"/>
      <c r="K36" s="37" t="s">
        <v>34</v>
      </c>
      <c r="L36" s="226"/>
      <c r="M36" s="94" t="str">
        <f>VLOOKUP(N36,Sheet1!$A$1:$B$93,2)</f>
        <v xml:space="preserve"> ستّ</v>
      </c>
      <c r="N36" s="68">
        <f>VLOOKUP($U$7,'Nilai Tahriri'!$A$2:$AP$41,31,FALSE)</f>
        <v>6</v>
      </c>
      <c r="O36" s="102" t="s">
        <v>134</v>
      </c>
      <c r="P36" s="163" t="s">
        <v>121</v>
      </c>
      <c r="Q36" s="165"/>
      <c r="R36" s="64">
        <v>29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thickBot="1" x14ac:dyDescent="0.4">
      <c r="B37" s="201">
        <f>VLOOKUP($U$7,Akhlak!$A$4:$J$43,6,FALSE)</f>
        <v>8</v>
      </c>
      <c r="C37" s="202"/>
      <c r="D37" s="202">
        <f>VLOOKUP($U$7,Akhlak!$A$4:$J$43,5,FALSE)</f>
        <v>8</v>
      </c>
      <c r="E37" s="202"/>
      <c r="F37" s="202"/>
      <c r="G37" s="202"/>
      <c r="H37" s="202"/>
      <c r="I37" s="202"/>
      <c r="J37" s="202"/>
      <c r="K37" s="38">
        <f>VLOOKUP($U$7,Akhlak!$A$4:$J$43,4,FALSE)</f>
        <v>8</v>
      </c>
      <c r="L37" s="226"/>
      <c r="M37" s="94" t="str">
        <f>VLOOKUP(N37,Sheet1!$A$1:$B$93,2)</f>
        <v xml:space="preserve"> </v>
      </c>
      <c r="N37" s="68"/>
      <c r="O37" s="102" t="s">
        <v>36</v>
      </c>
      <c r="P37" s="163" t="s">
        <v>122</v>
      </c>
      <c r="Q37" s="165"/>
      <c r="R37" s="64">
        <v>30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31" t="s">
        <v>35</v>
      </c>
      <c r="C38" s="232"/>
      <c r="D38" s="232"/>
      <c r="E38" s="232"/>
      <c r="F38" s="232"/>
      <c r="G38" s="232"/>
      <c r="H38" s="232"/>
      <c r="I38" s="232"/>
      <c r="J38" s="232"/>
      <c r="K38" s="233"/>
      <c r="L38" s="226"/>
      <c r="M38" s="94" t="str">
        <f>VLOOKUP(N38,Sheet1!$A$1:$B$93,2)</f>
        <v xml:space="preserve"> </v>
      </c>
      <c r="N38" s="68"/>
      <c r="O38" s="102" t="s">
        <v>40</v>
      </c>
      <c r="P38" s="163" t="s">
        <v>123</v>
      </c>
      <c r="Q38" s="165"/>
      <c r="R38" s="64">
        <v>31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x14ac:dyDescent="0.35">
      <c r="B39" s="234" t="s">
        <v>37</v>
      </c>
      <c r="C39" s="235"/>
      <c r="D39" s="235" t="s">
        <v>38</v>
      </c>
      <c r="E39" s="235"/>
      <c r="F39" s="235"/>
      <c r="G39" s="235"/>
      <c r="H39" s="235"/>
      <c r="I39" s="235"/>
      <c r="J39" s="235"/>
      <c r="K39" s="37" t="s">
        <v>39</v>
      </c>
      <c r="L39" s="226"/>
      <c r="M39" s="94" t="str">
        <f>VLOOKUP(N39,Sheet1!$A$1:$B$93,2)</f>
        <v xml:space="preserve"> </v>
      </c>
      <c r="N39" s="68"/>
      <c r="O39" s="102" t="s">
        <v>43</v>
      </c>
      <c r="P39" s="163" t="s">
        <v>124</v>
      </c>
      <c r="Q39" s="165"/>
      <c r="R39" s="64">
        <v>32</v>
      </c>
      <c r="S39" s="21"/>
      <c r="T39" s="21"/>
      <c r="U39" s="104"/>
      <c r="V39" s="21"/>
      <c r="W39" s="21"/>
      <c r="X39" s="21"/>
      <c r="Y39" s="21"/>
      <c r="Z39" s="21"/>
      <c r="AA39" s="21"/>
      <c r="AB39" s="21"/>
    </row>
    <row r="40" spans="2:28" ht="15.65" customHeight="1" thickBot="1" x14ac:dyDescent="0.4">
      <c r="B40" s="189">
        <f>VLOOKUP($U$7,Akhlak!$A$4:$J$43,9,FALSE)</f>
        <v>0</v>
      </c>
      <c r="C40" s="190"/>
      <c r="D40" s="190">
        <f>VLOOKUP($U$7,Akhlak!$A$4:$J$43,8,FALSE)</f>
        <v>0</v>
      </c>
      <c r="E40" s="190"/>
      <c r="F40" s="190"/>
      <c r="G40" s="190"/>
      <c r="H40" s="190"/>
      <c r="I40" s="190"/>
      <c r="J40" s="190"/>
      <c r="K40" s="38">
        <f>VLOOKUP($U$7,Akhlak!$A$4:$J$43,7,FALSE)</f>
        <v>0</v>
      </c>
      <c r="L40" s="226"/>
      <c r="M40" s="94" t="str">
        <f>VLOOKUP(N40,Sheet1!$A$1:$B$93,2)</f>
        <v xml:space="preserve"> ستّ</v>
      </c>
      <c r="N40" s="68">
        <f>VLOOKUP($U$7,'Nilai Tahriri'!$A$2:$AP$41,35,FALSE)</f>
        <v>6</v>
      </c>
      <c r="O40" s="102" t="s">
        <v>44</v>
      </c>
      <c r="P40" s="163" t="s">
        <v>125</v>
      </c>
      <c r="Q40" s="165"/>
      <c r="R40" s="64">
        <v>33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187" t="s">
        <v>41</v>
      </c>
      <c r="C41" s="188"/>
      <c r="D41" s="214" t="s">
        <v>42</v>
      </c>
      <c r="E41" s="214"/>
      <c r="F41" s="214"/>
      <c r="G41" s="214"/>
      <c r="H41" s="214"/>
      <c r="I41" s="214"/>
      <c r="J41" s="214"/>
      <c r="K41" s="215"/>
      <c r="L41" s="227"/>
      <c r="M41" s="94" t="str">
        <f>VLOOKUP(N41,Sheet1!$A$1:$B$93,2)</f>
        <v xml:space="preserve"> سبع و ثمان</v>
      </c>
      <c r="N41" s="68">
        <f>VLOOKUP($U$7,'Nilai Tahriri'!$A$2:$AP$41,36,FALSE)</f>
        <v>7.8</v>
      </c>
      <c r="O41" s="102" t="s">
        <v>46</v>
      </c>
      <c r="P41" s="163" t="s">
        <v>126</v>
      </c>
      <c r="Q41" s="165"/>
      <c r="R41" s="64">
        <v>34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x14ac:dyDescent="0.35">
      <c r="B42" s="244">
        <f ca="1">VLOOKUP($U$7,'Nilai Syafahi'!$A$4:$AA$43,26,FALSE)</f>
        <v>31</v>
      </c>
      <c r="C42" s="245"/>
      <c r="D42" s="238">
        <f>VLOOKUP($U$7,'Nilai Syafahi'!$A$4:$AA$43,25,FALSE)</f>
        <v>5.4883720930232558</v>
      </c>
      <c r="E42" s="239"/>
      <c r="F42" s="239"/>
      <c r="G42" s="239"/>
      <c r="H42" s="239"/>
      <c r="I42" s="239"/>
      <c r="J42" s="240"/>
      <c r="K42" s="236">
        <f>VLOOKUP($U$7,'Nilai Syafahi'!$A$4:$AA$43,24,FALSE)</f>
        <v>236</v>
      </c>
      <c r="L42" s="226"/>
      <c r="M42" s="94" t="str">
        <f>VLOOKUP(N42,Sheet1!$A$1:$B$93,2)</f>
        <v xml:space="preserve"> ست و نصف</v>
      </c>
      <c r="N42" s="68">
        <f>VLOOKUP($U$7,'Nilai Tahriri'!$A$2:$AP$41,37,FALSE)</f>
        <v>6.5</v>
      </c>
      <c r="O42" s="102" t="s">
        <v>47</v>
      </c>
      <c r="P42" s="163" t="s">
        <v>127</v>
      </c>
      <c r="Q42" s="165"/>
      <c r="R42" s="64">
        <v>35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thickBot="1" x14ac:dyDescent="0.4">
      <c r="B43" s="246"/>
      <c r="C43" s="247"/>
      <c r="D43" s="241"/>
      <c r="E43" s="242"/>
      <c r="F43" s="242"/>
      <c r="G43" s="242"/>
      <c r="H43" s="242"/>
      <c r="I43" s="242"/>
      <c r="J43" s="243"/>
      <c r="K43" s="237"/>
      <c r="L43" s="226"/>
      <c r="M43" s="94" t="str">
        <f>VLOOKUP(N43,Sheet1!$A$1:$B$93,2)</f>
        <v xml:space="preserve"> ثمان و ثمان</v>
      </c>
      <c r="N43" s="68">
        <f>VLOOKUP($U$7,'Nilai Tahriri'!$A$2:$AP$41,38,FALSE)</f>
        <v>8.8000000000000007</v>
      </c>
      <c r="O43" s="102" t="s">
        <v>131</v>
      </c>
      <c r="P43" s="163" t="s">
        <v>128</v>
      </c>
      <c r="Q43" s="165"/>
      <c r="R43" s="64">
        <v>36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09" t="s">
        <v>45</v>
      </c>
      <c r="C44" s="210"/>
      <c r="D44" s="210"/>
      <c r="E44" s="210"/>
      <c r="F44" s="210"/>
      <c r="G44" s="210"/>
      <c r="H44" s="210"/>
      <c r="I44" s="210"/>
      <c r="J44" s="210"/>
      <c r="K44" s="210"/>
      <c r="L44" s="226"/>
      <c r="M44" s="94" t="str">
        <f>VLOOKUP(N44,Sheet1!$A$1:$B$93,2)</f>
        <v xml:space="preserve"> سبع و سبع</v>
      </c>
      <c r="N44" s="68">
        <f>VLOOKUP($U$7,'Nilai Tahriri'!$A$2:$AP$41,39,FALSE)</f>
        <v>7.7</v>
      </c>
      <c r="O44" s="102" t="s">
        <v>91</v>
      </c>
      <c r="P44" s="163" t="s">
        <v>129</v>
      </c>
      <c r="Q44" s="165"/>
      <c r="R44" s="64">
        <v>37</v>
      </c>
      <c r="S44" s="21"/>
      <c r="T44" s="21"/>
      <c r="U44" s="21"/>
      <c r="V44" s="216"/>
      <c r="W44" s="216"/>
      <c r="X44" s="216"/>
      <c r="Y44" s="21"/>
      <c r="Z44" s="21"/>
      <c r="AA44" s="21"/>
      <c r="AB44" s="21"/>
    </row>
    <row r="45" spans="2:28" ht="15.65" customHeight="1" x14ac:dyDescent="0.35">
      <c r="B45" s="203" t="str">
        <f>VLOOKUP($U$7,Akhlak!$A$4:$J$43,10,FALSE)</f>
        <v>-</v>
      </c>
      <c r="C45" s="204"/>
      <c r="D45" s="204"/>
      <c r="E45" s="204"/>
      <c r="F45" s="204"/>
      <c r="G45" s="204"/>
      <c r="H45" s="204"/>
      <c r="I45" s="204"/>
      <c r="J45" s="204"/>
      <c r="K45" s="205"/>
      <c r="L45" s="226"/>
      <c r="M45" s="94" t="str">
        <f>VLOOKUP(N45,Sheet1!$A$1:$B$93,2)</f>
        <v xml:space="preserve"> </v>
      </c>
      <c r="N45" s="68"/>
      <c r="O45" s="102" t="s">
        <v>48</v>
      </c>
      <c r="P45" s="163" t="s">
        <v>130</v>
      </c>
      <c r="Q45" s="165"/>
      <c r="R45" s="64">
        <v>38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ht="15.65" customHeight="1" thickBot="1" x14ac:dyDescent="0.4">
      <c r="B46" s="206"/>
      <c r="C46" s="207"/>
      <c r="D46" s="207"/>
      <c r="E46" s="207"/>
      <c r="F46" s="207"/>
      <c r="G46" s="207"/>
      <c r="H46" s="207"/>
      <c r="I46" s="207"/>
      <c r="J46" s="207"/>
      <c r="K46" s="208"/>
      <c r="L46" s="226"/>
      <c r="M46" s="95" t="str">
        <f>VLOOKUP(N46,Sheet1!$A$1:$B$93,2)</f>
        <v xml:space="preserve"> </v>
      </c>
      <c r="N46" s="68">
        <f>VLOOKUP($U$7,'Nilai Tahriri'!$A$2:$AP$41,40,FALSE)</f>
        <v>0</v>
      </c>
      <c r="O46" s="101" t="s">
        <v>132</v>
      </c>
      <c r="P46" s="195" t="s">
        <v>53</v>
      </c>
      <c r="Q46" s="196"/>
      <c r="R46" s="85">
        <v>39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8.399999999999999" customHeight="1" thickBot="1" x14ac:dyDescent="0.4">
      <c r="B47" s="182" t="s">
        <v>273</v>
      </c>
      <c r="C47" s="183"/>
      <c r="D47" s="183"/>
      <c r="E47" s="183"/>
      <c r="F47" s="183"/>
      <c r="G47" s="183"/>
      <c r="H47" s="183"/>
      <c r="I47" s="183"/>
      <c r="J47" s="183"/>
      <c r="K47" s="82" t="s">
        <v>178</v>
      </c>
      <c r="L47" s="228"/>
      <c r="M47" s="184">
        <f>VLOOKUP($U$7,'Nilai Tahriri'!$A$2:$AP$41,41,FALSE)</f>
        <v>160.5</v>
      </c>
      <c r="N47" s="185">
        <f>VLOOKUP($U$7,'Nilai Tahriri'!$A$2:$AO$41,41,FALSE)</f>
        <v>160.5</v>
      </c>
      <c r="O47" s="185">
        <f>VLOOKUP($U$7,'Nilai Tahriri'!$A$2:$AO$41,41,FALSE)</f>
        <v>160.5</v>
      </c>
      <c r="P47" s="221" t="s">
        <v>27</v>
      </c>
      <c r="Q47" s="221"/>
      <c r="R47" s="222"/>
      <c r="S47" s="21"/>
      <c r="T47" s="21"/>
      <c r="U47" s="21"/>
      <c r="V47" s="21"/>
      <c r="W47" s="21"/>
      <c r="X47" s="21"/>
      <c r="Y47" s="21"/>
      <c r="Z47" s="186"/>
      <c r="AA47" s="186"/>
      <c r="AB47" s="186"/>
    </row>
    <row r="48" spans="2:28" ht="8.25" customHeight="1" x14ac:dyDescent="0.3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1"/>
      <c r="N48" s="42"/>
      <c r="O48" s="43"/>
      <c r="P48" s="44"/>
      <c r="Q48" s="44"/>
      <c r="R48" s="44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2:28" ht="18.25" customHeight="1" x14ac:dyDescent="0.35">
      <c r="B49" s="45"/>
      <c r="C49" s="223"/>
      <c r="D49" s="223"/>
      <c r="E49" s="223"/>
      <c r="F49" s="223"/>
      <c r="G49" s="223"/>
      <c r="H49" s="223"/>
      <c r="I49" s="223"/>
      <c r="J49" s="223"/>
      <c r="K49" s="223"/>
      <c r="L49" s="46"/>
      <c r="M49" s="220" t="str">
        <f>Biodata!C13</f>
        <v>٠٩ من جمادى الآخر سنة ١٤٤٥ ه</v>
      </c>
      <c r="N49" s="220"/>
      <c r="O49" s="220"/>
      <c r="P49" s="220"/>
      <c r="Q49" s="224" t="s">
        <v>49</v>
      </c>
      <c r="R49" s="22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23"/>
      <c r="D50" s="223"/>
      <c r="E50" s="223"/>
      <c r="F50" s="223"/>
      <c r="G50" s="223"/>
      <c r="H50" s="223"/>
      <c r="I50" s="223"/>
      <c r="J50" s="223"/>
      <c r="K50" s="223"/>
      <c r="L50" s="46"/>
      <c r="M50" s="220" t="str">
        <f>Biodata!C14</f>
        <v>٢٢ من ديسمبر سنة ٢٠٢٣ م</v>
      </c>
      <c r="N50" s="220"/>
      <c r="O50" s="220"/>
      <c r="P50" s="220"/>
      <c r="Q50" s="224"/>
      <c r="R50" s="224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47"/>
      <c r="D51" s="47"/>
      <c r="E51" s="47"/>
      <c r="F51" s="47"/>
      <c r="G51" s="47"/>
      <c r="H51" s="47"/>
      <c r="I51" s="47"/>
      <c r="J51" s="47"/>
      <c r="K51" s="47"/>
      <c r="L51" s="48"/>
      <c r="M51" s="47"/>
      <c r="N51" s="49"/>
      <c r="O51" s="47"/>
      <c r="P51" s="47"/>
      <c r="Q51" s="47" t="s">
        <v>50</v>
      </c>
      <c r="R51" s="47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178" t="s">
        <v>51</v>
      </c>
      <c r="C52" s="178"/>
      <c r="D52" s="178"/>
      <c r="E52" s="178"/>
      <c r="F52" s="178"/>
      <c r="G52" s="178"/>
      <c r="H52" s="178"/>
      <c r="I52" s="178"/>
      <c r="J52" s="178"/>
      <c r="K52" s="178"/>
      <c r="L52" s="46"/>
      <c r="M52" s="45"/>
      <c r="N52" s="50"/>
      <c r="O52" s="177" t="s">
        <v>52</v>
      </c>
      <c r="P52" s="177"/>
      <c r="Q52" s="177"/>
      <c r="R52" s="45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51"/>
      <c r="C53" s="51"/>
      <c r="D53" s="51"/>
      <c r="E53" s="51"/>
      <c r="F53" s="51"/>
      <c r="G53" s="51"/>
      <c r="H53" s="51"/>
      <c r="I53" s="51"/>
      <c r="J53" s="51"/>
      <c r="K53" s="255" t="s">
        <v>157</v>
      </c>
      <c r="L53" s="255"/>
      <c r="M53" s="255"/>
      <c r="N53" s="255"/>
      <c r="O53" s="255"/>
      <c r="P53" s="46"/>
      <c r="Q53" s="46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51"/>
      <c r="O54" s="46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6"/>
      <c r="M55" s="45"/>
      <c r="N55" s="50"/>
      <c r="O55" s="179" t="str">
        <f>Biodata!$C$19</f>
        <v xml:space="preserve">                               </v>
      </c>
      <c r="P55" s="179"/>
      <c r="Q55" s="179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46"/>
      <c r="M56" s="45"/>
      <c r="N56" s="50"/>
      <c r="O56" s="52"/>
      <c r="P56" s="52"/>
      <c r="Q56" s="52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45"/>
      <c r="C57" s="53"/>
      <c r="D57" s="53"/>
      <c r="E57" s="53"/>
      <c r="F57" s="53"/>
      <c r="G57" s="53"/>
      <c r="H57" s="53"/>
      <c r="I57" s="53"/>
      <c r="J57" s="53"/>
      <c r="K57" s="170" t="str">
        <f>Biodata!$C$16</f>
        <v>الأستاذ شهاب المعي</v>
      </c>
      <c r="L57" s="170"/>
      <c r="M57" s="170"/>
      <c r="N57" s="170"/>
      <c r="O57" s="170"/>
      <c r="P57" s="53"/>
      <c r="Q57" s="53"/>
      <c r="R57" s="53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hidden="1" customHeight="1" x14ac:dyDescent="0.35">
      <c r="B58" s="54"/>
      <c r="C58" s="54"/>
      <c r="D58" s="54"/>
      <c r="E58" s="54"/>
      <c r="F58" s="54"/>
      <c r="G58" s="54"/>
      <c r="H58" s="54"/>
      <c r="I58" s="54"/>
      <c r="J58" s="54"/>
      <c r="L58" s="54"/>
      <c r="M58" s="54"/>
      <c r="N58" s="54"/>
      <c r="O58" s="54"/>
      <c r="P58" s="54"/>
      <c r="Q58" s="54"/>
      <c r="R58" s="54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5.5" hidden="1" x14ac:dyDescent="0.3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29"/>
      <c r="N59" s="31"/>
      <c r="O59" s="29"/>
      <c r="P59" s="29"/>
      <c r="Q59" s="29"/>
      <c r="R59" s="29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idden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8"/>
      <c r="M60" s="21"/>
      <c r="N60" s="23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</sheetData>
  <sheetProtection algorithmName="SHA-512" hashValue="eCIGgRkksP3KSFzYyT6GglNYIXBeoMDb7Pq6Suy5RWVVRP4/aGeiwnOr7mBQ8uBhwVAnY3vlA7eAD2eX87EU9w==" saltValue="I/ZS6iwmps8JoEXeIWyovw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G19:K19"/>
    <mergeCell ref="P17:Q17"/>
    <mergeCell ref="P15:Q15"/>
    <mergeCell ref="P22:Q22"/>
    <mergeCell ref="P21:Q21"/>
    <mergeCell ref="P20:Q20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P38:Q38"/>
    <mergeCell ref="P34:Q34"/>
    <mergeCell ref="P37:Q37"/>
    <mergeCell ref="K42:K43"/>
    <mergeCell ref="D42:J43"/>
    <mergeCell ref="B42:C43"/>
    <mergeCell ref="P44:Q44"/>
    <mergeCell ref="P43:Q43"/>
    <mergeCell ref="P35:Q35"/>
    <mergeCell ref="P41:Q41"/>
    <mergeCell ref="V44:X44"/>
    <mergeCell ref="G27:K27"/>
    <mergeCell ref="B28:L28"/>
    <mergeCell ref="C29:F29"/>
    <mergeCell ref="G29:K29"/>
    <mergeCell ref="P30:Q30"/>
    <mergeCell ref="P31:Q31"/>
    <mergeCell ref="P28:Q28"/>
    <mergeCell ref="P29:Q29"/>
    <mergeCell ref="P33:Q33"/>
    <mergeCell ref="P32:Q32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D41:K4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6:K26"/>
    <mergeCell ref="C18:F18"/>
    <mergeCell ref="C19:F19"/>
    <mergeCell ref="C23:F23"/>
    <mergeCell ref="C24:F24"/>
    <mergeCell ref="C14:F14"/>
    <mergeCell ref="G14:J14"/>
    <mergeCell ref="C11:F11"/>
    <mergeCell ref="G11:J11"/>
  </mergeCells>
  <pageMargins left="7.95717592592593E-2" right="4.3402777777777797E-2" top="4.9019607843137254E-2" bottom="0.35130718954248363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5" zoomScaleNormal="100" workbookViewId="0">
      <selection activeCell="A6" sqref="A6:F16"/>
    </sheetView>
  </sheetViews>
  <sheetFormatPr defaultRowHeight="14.5" x14ac:dyDescent="0.35"/>
  <cols>
    <col min="1" max="1" width="5.26953125" customWidth="1"/>
    <col min="2" max="2" width="30.54296875" style="112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9" t="s">
        <v>169</v>
      </c>
      <c r="B1" s="269"/>
      <c r="C1" s="269"/>
      <c r="D1" s="269"/>
      <c r="E1" s="269"/>
      <c r="F1" s="269"/>
      <c r="G1" s="269"/>
    </row>
    <row r="2" spans="1:7" ht="6" customHeight="1" x14ac:dyDescent="0.35">
      <c r="A2" s="110"/>
      <c r="B2" s="117"/>
      <c r="C2" s="110"/>
      <c r="D2" s="110"/>
      <c r="E2" s="110"/>
      <c r="F2" s="110"/>
      <c r="G2" s="110"/>
    </row>
    <row r="3" spans="1:7" ht="17.5" x14ac:dyDescent="0.35">
      <c r="A3" s="270" t="str">
        <f>Biodata!C4</f>
        <v>السادس ج للبنات</v>
      </c>
      <c r="B3" s="270"/>
      <c r="C3" s="270"/>
      <c r="D3" s="270"/>
      <c r="E3" s="270"/>
      <c r="F3" s="270"/>
      <c r="G3" s="270"/>
    </row>
    <row r="5" spans="1:7" ht="22" customHeight="1" x14ac:dyDescent="0.35">
      <c r="A5" s="116" t="s">
        <v>75</v>
      </c>
      <c r="B5" s="116" t="s">
        <v>164</v>
      </c>
      <c r="C5" s="116" t="s">
        <v>54</v>
      </c>
      <c r="D5" s="116" t="s">
        <v>77</v>
      </c>
      <c r="E5" s="116" t="s">
        <v>167</v>
      </c>
      <c r="F5" s="116" t="s">
        <v>168</v>
      </c>
      <c r="G5" s="116" t="s">
        <v>166</v>
      </c>
    </row>
    <row r="6" spans="1:7" ht="18" customHeight="1" x14ac:dyDescent="0.35">
      <c r="A6" s="7">
        <v>1</v>
      </c>
      <c r="B6" s="115" t="str">
        <f>'Data Siswa'!B4</f>
        <v>ANGGITA JULIA</v>
      </c>
      <c r="C6" s="7" t="str">
        <f>'Data Siswa'!C4</f>
        <v>1305</v>
      </c>
      <c r="D6" s="9">
        <f>'Nilai Syafahi'!X6</f>
        <v>306.39999999999998</v>
      </c>
      <c r="E6" s="8">
        <f>'Nilai Syafahi'!Y6</f>
        <v>6.3833333333333329</v>
      </c>
      <c r="F6" s="6">
        <f ca="1">'Nilai Syafahi'!Z6</f>
        <v>1</v>
      </c>
      <c r="G6" s="6" t="str">
        <f>'Nilai Syafahi'!AA6</f>
        <v>-</v>
      </c>
    </row>
    <row r="7" spans="1:7" ht="18" customHeight="1" x14ac:dyDescent="0.35">
      <c r="A7" s="7">
        <v>2</v>
      </c>
      <c r="B7" s="115" t="str">
        <f>'Data Siswa'!B29</f>
        <v>SITI UMI NURILAH FADILAH</v>
      </c>
      <c r="C7" s="7" t="str">
        <f>'Data Siswa'!C29</f>
        <v>1330</v>
      </c>
      <c r="D7" s="9">
        <f>'Nilai Syafahi'!X31</f>
        <v>305.10000000000002</v>
      </c>
      <c r="E7" s="8">
        <f>'Nilai Syafahi'!Y31</f>
        <v>6.3562500000000002</v>
      </c>
      <c r="F7" s="6">
        <f ca="1">'Nilai Syafahi'!Z31</f>
        <v>2</v>
      </c>
      <c r="G7" s="6" t="str">
        <f>'Nilai Syafahi'!AA31</f>
        <v>-</v>
      </c>
    </row>
    <row r="8" spans="1:7" ht="18" customHeight="1" x14ac:dyDescent="0.35">
      <c r="A8" s="7">
        <v>3</v>
      </c>
      <c r="B8" s="115" t="str">
        <f>'Data Siswa'!B26</f>
        <v>SHOFIYAH</v>
      </c>
      <c r="C8" s="7" t="str">
        <f>'Data Siswa'!C26</f>
        <v>1327</v>
      </c>
      <c r="D8" s="9">
        <f>'Nilai Syafahi'!X28</f>
        <v>302.20000000000005</v>
      </c>
      <c r="E8" s="8">
        <f>'Nilai Syafahi'!Y28</f>
        <v>6.2958333333333334</v>
      </c>
      <c r="F8" s="6">
        <f ca="1">'Nilai Syafahi'!Z28</f>
        <v>3</v>
      </c>
      <c r="G8" s="6" t="str">
        <f>'Nilai Syafahi'!AA28</f>
        <v>-</v>
      </c>
    </row>
    <row r="9" spans="1:7" ht="18" customHeight="1" x14ac:dyDescent="0.35">
      <c r="A9" s="7">
        <v>4</v>
      </c>
      <c r="B9" s="115" t="str">
        <f>'Data Siswa'!B8</f>
        <v>DALIA SHINTA CHALISA</v>
      </c>
      <c r="C9" s="7" t="str">
        <f>'Data Siswa'!C8</f>
        <v>1309</v>
      </c>
      <c r="D9" s="9">
        <f>'Nilai Syafahi'!X10</f>
        <v>299.5</v>
      </c>
      <c r="E9" s="8">
        <f>'Nilai Syafahi'!Y10</f>
        <v>6.239583333333333</v>
      </c>
      <c r="F9" s="6">
        <f ca="1">'Nilai Syafahi'!Z10</f>
        <v>4</v>
      </c>
      <c r="G9" s="6" t="str">
        <f>'Nilai Syafahi'!AA10</f>
        <v>-</v>
      </c>
    </row>
    <row r="10" spans="1:7" ht="18" customHeight="1" x14ac:dyDescent="0.35">
      <c r="A10" s="7">
        <v>5</v>
      </c>
      <c r="B10" s="115" t="str">
        <f>'Data Siswa'!B15</f>
        <v>KASIH AZZAHRA</v>
      </c>
      <c r="C10" s="7" t="str">
        <f>'Data Siswa'!C15</f>
        <v>1316</v>
      </c>
      <c r="D10" s="9">
        <f>'Nilai Syafahi'!X17</f>
        <v>297.2</v>
      </c>
      <c r="E10" s="8">
        <f>'Nilai Syafahi'!Y17</f>
        <v>6.1916666666666664</v>
      </c>
      <c r="F10" s="6">
        <f ca="1">'Nilai Syafahi'!Z17</f>
        <v>5</v>
      </c>
      <c r="G10" s="6" t="str">
        <f>'Nilai Syafahi'!AA17</f>
        <v>-</v>
      </c>
    </row>
    <row r="11" spans="1:7" ht="18" customHeight="1" x14ac:dyDescent="0.35">
      <c r="A11" s="7">
        <v>6</v>
      </c>
      <c r="B11" s="115" t="str">
        <f>'Data Siswa'!B22</f>
        <v>NIHAYATUS SHOLIHAH</v>
      </c>
      <c r="C11" s="7" t="str">
        <f>'Data Siswa'!C22</f>
        <v>1323</v>
      </c>
      <c r="D11" s="9">
        <f>'Nilai Syafahi'!X24</f>
        <v>297.10000000000002</v>
      </c>
      <c r="E11" s="8">
        <f>'Nilai Syafahi'!Y24</f>
        <v>6.1895833333333341</v>
      </c>
      <c r="F11" s="6">
        <f ca="1">'Nilai Syafahi'!Z24</f>
        <v>6</v>
      </c>
      <c r="G11" s="6" t="str">
        <f>'Nilai Syafahi'!AA24</f>
        <v>-</v>
      </c>
    </row>
    <row r="12" spans="1:7" ht="18" customHeight="1" x14ac:dyDescent="0.35">
      <c r="A12" s="7">
        <v>7</v>
      </c>
      <c r="B12" s="115" t="str">
        <f>'Data Siswa'!B23</f>
        <v>NOVI DAIPAH</v>
      </c>
      <c r="C12" s="7" t="str">
        <f>'Data Siswa'!C23</f>
        <v>1324</v>
      </c>
      <c r="D12" s="9">
        <f>'Nilai Syafahi'!X25</f>
        <v>296.5</v>
      </c>
      <c r="E12" s="8">
        <f>'Nilai Syafahi'!Y25</f>
        <v>6.177083333333333</v>
      </c>
      <c r="F12" s="6">
        <f ca="1">'Nilai Syafahi'!Z25</f>
        <v>7</v>
      </c>
      <c r="G12" s="6" t="str">
        <f>'Nilai Syafahi'!AA25</f>
        <v>-</v>
      </c>
    </row>
    <row r="13" spans="1:7" ht="18" customHeight="1" x14ac:dyDescent="0.35">
      <c r="A13" s="7">
        <v>8</v>
      </c>
      <c r="B13" s="115" t="str">
        <f>'Data Siswa'!B2</f>
        <v>ADELIA</v>
      </c>
      <c r="C13" s="7" t="str">
        <f>'Data Siswa'!C2</f>
        <v>1303</v>
      </c>
      <c r="D13" s="9">
        <f>'Nilai Syafahi'!X4</f>
        <v>295.90000000000003</v>
      </c>
      <c r="E13" s="8">
        <f>'Nilai Syafahi'!Y4</f>
        <v>6.1645833333333329</v>
      </c>
      <c r="F13" s="6">
        <f ca="1">'Nilai Syafahi'!Z4</f>
        <v>8</v>
      </c>
      <c r="G13" s="6" t="str">
        <f>'Nilai Syafahi'!AA4</f>
        <v>-</v>
      </c>
    </row>
    <row r="14" spans="1:7" ht="18" customHeight="1" x14ac:dyDescent="0.35">
      <c r="A14" s="7">
        <v>9</v>
      </c>
      <c r="B14" s="115" t="str">
        <f>'Data Siswa'!B16</f>
        <v>LUSIANA</v>
      </c>
      <c r="C14" s="7" t="str">
        <f>'Data Siswa'!C16</f>
        <v>1317</v>
      </c>
      <c r="D14" s="9">
        <f>'Nilai Syafahi'!X18</f>
        <v>295.89999999999998</v>
      </c>
      <c r="E14" s="8">
        <f>'Nilai Syafahi'!Y18</f>
        <v>6.1645833333333329</v>
      </c>
      <c r="F14" s="6">
        <f ca="1">'Nilai Syafahi'!Z18</f>
        <v>8</v>
      </c>
      <c r="G14" s="6" t="str">
        <f>'Nilai Syafahi'!AA18</f>
        <v>-</v>
      </c>
    </row>
    <row r="15" spans="1:7" ht="18" customHeight="1" x14ac:dyDescent="0.35">
      <c r="A15" s="7">
        <v>10</v>
      </c>
      <c r="B15" s="115" t="str">
        <f>'Data Siswa'!B11</f>
        <v>DEWI ALLAWIYAH</v>
      </c>
      <c r="C15" s="7" t="str">
        <f>'Data Siswa'!C11</f>
        <v>1312</v>
      </c>
      <c r="D15" s="9">
        <f>'Nilai Syafahi'!X13</f>
        <v>294.5</v>
      </c>
      <c r="E15" s="8">
        <f>'Nilai Syafahi'!Y13</f>
        <v>6.135416666666667</v>
      </c>
      <c r="F15" s="6">
        <f ca="1">'Nilai Syafahi'!Z13</f>
        <v>9</v>
      </c>
      <c r="G15" s="6" t="str">
        <f>'Nilai Syafahi'!AA13</f>
        <v>-</v>
      </c>
    </row>
    <row r="16" spans="1:7" ht="18" customHeight="1" x14ac:dyDescent="0.35">
      <c r="A16" s="7">
        <v>11</v>
      </c>
      <c r="B16" s="115" t="str">
        <f>'Data Siswa'!B25</f>
        <v>RAHMA ALIA ZAHRA</v>
      </c>
      <c r="C16" s="7" t="str">
        <f>'Data Siswa'!C25</f>
        <v>1326</v>
      </c>
      <c r="D16" s="9">
        <f>'Nilai Syafahi'!X27</f>
        <v>293.3</v>
      </c>
      <c r="E16" s="8">
        <f>'Nilai Syafahi'!Y27</f>
        <v>6.1104166666666657</v>
      </c>
      <c r="F16" s="6">
        <f ca="1">'Nilai Syafahi'!Z27</f>
        <v>10</v>
      </c>
      <c r="G16" s="6" t="str">
        <f>'Nilai Syafahi'!AA27</f>
        <v>-</v>
      </c>
    </row>
    <row r="17" spans="1:7" ht="18" customHeight="1" x14ac:dyDescent="0.35">
      <c r="A17" s="7">
        <v>12</v>
      </c>
      <c r="B17" s="115" t="str">
        <f>'Data Siswa'!B21</f>
        <v>NAZWA RIDHO TUNISA</v>
      </c>
      <c r="C17" s="7" t="str">
        <f>'Data Siswa'!C21</f>
        <v>1322</v>
      </c>
      <c r="D17" s="9">
        <f>'Nilai Syafahi'!X23</f>
        <v>292.39999999999998</v>
      </c>
      <c r="E17" s="8">
        <f>'Nilai Syafahi'!Y23</f>
        <v>6.0916666666666677</v>
      </c>
      <c r="F17" s="6">
        <f ca="1">'Nilai Syafahi'!Z23</f>
        <v>11</v>
      </c>
      <c r="G17" s="6" t="str">
        <f>'Nilai Syafahi'!AA23</f>
        <v>-</v>
      </c>
    </row>
    <row r="18" spans="1:7" ht="18" customHeight="1" x14ac:dyDescent="0.35">
      <c r="A18" s="7">
        <v>13</v>
      </c>
      <c r="B18" s="115" t="str">
        <f>'Data Siswa'!B19</f>
        <v>NALLA BERLIANA PUTRIA FAUZI</v>
      </c>
      <c r="C18" s="7" t="str">
        <f>'Data Siswa'!C19</f>
        <v>1320</v>
      </c>
      <c r="D18" s="9">
        <f>'Nilai Syafahi'!X21</f>
        <v>287.7</v>
      </c>
      <c r="E18" s="8">
        <f>'Nilai Syafahi'!Y21</f>
        <v>5.9937499999999995</v>
      </c>
      <c r="F18" s="6">
        <f ca="1">'Nilai Syafahi'!Z21</f>
        <v>12</v>
      </c>
      <c r="G18" s="6" t="str">
        <f>'Nilai Syafahi'!AA21</f>
        <v>-</v>
      </c>
    </row>
    <row r="19" spans="1:7" ht="18" customHeight="1" x14ac:dyDescent="0.35">
      <c r="A19" s="7">
        <v>14</v>
      </c>
      <c r="B19" s="115" t="str">
        <f>'Data Siswa'!B3</f>
        <v>ALIYA</v>
      </c>
      <c r="C19" s="7" t="str">
        <f>'Data Siswa'!C3</f>
        <v>1304</v>
      </c>
      <c r="D19" s="9">
        <f>'Nilai Syafahi'!X5</f>
        <v>286.19999999999993</v>
      </c>
      <c r="E19" s="8">
        <f>'Nilai Syafahi'!Y5</f>
        <v>5.9624999999999986</v>
      </c>
      <c r="F19" s="6">
        <f ca="1">'Nilai Syafahi'!Z5</f>
        <v>13</v>
      </c>
      <c r="G19" s="6" t="str">
        <f>'Nilai Syafahi'!AA5</f>
        <v>-</v>
      </c>
    </row>
    <row r="20" spans="1:7" ht="18" customHeight="1" x14ac:dyDescent="0.35">
      <c r="A20" s="7">
        <v>15</v>
      </c>
      <c r="B20" s="115" t="str">
        <f>'Data Siswa'!B10</f>
        <v>DEVA ARINDI PUTRI</v>
      </c>
      <c r="C20" s="7" t="str">
        <f>'Data Siswa'!C10</f>
        <v>1311</v>
      </c>
      <c r="D20" s="9">
        <f>'Nilai Syafahi'!X12</f>
        <v>285.29999999999995</v>
      </c>
      <c r="E20" s="8">
        <f>'Nilai Syafahi'!Y12</f>
        <v>5.9437499999999988</v>
      </c>
      <c r="F20" s="6">
        <f ca="1">'Nilai Syafahi'!Z12</f>
        <v>14</v>
      </c>
      <c r="G20" s="6" t="str">
        <f>'Nilai Syafahi'!AA12</f>
        <v>-</v>
      </c>
    </row>
    <row r="21" spans="1:7" ht="18" customHeight="1" x14ac:dyDescent="0.35">
      <c r="A21" s="7">
        <v>16</v>
      </c>
      <c r="B21" s="115" t="str">
        <f>'Data Siswa'!B13</f>
        <v>ELSA APRILIA MUFTI</v>
      </c>
      <c r="C21" s="7" t="str">
        <f>'Data Siswa'!C13</f>
        <v>1314</v>
      </c>
      <c r="D21" s="9">
        <f>'Nilai Syafahi'!X15</f>
        <v>284.20000000000005</v>
      </c>
      <c r="E21" s="8">
        <f>'Nilai Syafahi'!Y15</f>
        <v>5.9208333333333334</v>
      </c>
      <c r="F21" s="6">
        <f ca="1">'Nilai Syafahi'!Z15</f>
        <v>15</v>
      </c>
      <c r="G21" s="6" t="str">
        <f>'Nilai Syafahi'!AA15</f>
        <v>-</v>
      </c>
    </row>
    <row r="22" spans="1:7" ht="18" customHeight="1" x14ac:dyDescent="0.35">
      <c r="A22" s="7">
        <v>17</v>
      </c>
      <c r="B22" s="115" t="str">
        <f>'Data Siswa'!B20</f>
        <v>NASYWA NAFIAH KHOIRONI</v>
      </c>
      <c r="C22" s="7" t="str">
        <f>'Data Siswa'!C20</f>
        <v>1321</v>
      </c>
      <c r="D22" s="9">
        <f>'Nilai Syafahi'!X22</f>
        <v>284</v>
      </c>
      <c r="E22" s="8">
        <f>'Nilai Syafahi'!Y22</f>
        <v>5.916666666666667</v>
      </c>
      <c r="F22" s="6">
        <f ca="1">'Nilai Syafahi'!Z22</f>
        <v>16</v>
      </c>
      <c r="G22" s="6" t="str">
        <f>'Nilai Syafahi'!AA22</f>
        <v>-</v>
      </c>
    </row>
    <row r="23" spans="1:7" ht="18" customHeight="1" x14ac:dyDescent="0.35">
      <c r="A23" s="7">
        <v>18</v>
      </c>
      <c r="B23" s="115" t="str">
        <f>'Data Siswa'!B18</f>
        <v>NAJMA NISA FATIHA</v>
      </c>
      <c r="C23" s="7" t="str">
        <f>'Data Siswa'!C18</f>
        <v>1319</v>
      </c>
      <c r="D23" s="9">
        <f>'Nilai Syafahi'!X20</f>
        <v>283.89999999999998</v>
      </c>
      <c r="E23" s="8">
        <f>'Nilai Syafahi'!Y20</f>
        <v>5.914583333333332</v>
      </c>
      <c r="F23" s="6">
        <f ca="1">'Nilai Syafahi'!Z20</f>
        <v>17</v>
      </c>
      <c r="G23" s="6" t="str">
        <f>'Nilai Syafahi'!AA20</f>
        <v>-</v>
      </c>
    </row>
    <row r="24" spans="1:7" ht="18" customHeight="1" x14ac:dyDescent="0.35">
      <c r="A24" s="7">
        <v>19</v>
      </c>
      <c r="B24" s="115" t="str">
        <f>'Data Siswa'!B14</f>
        <v>ESIH</v>
      </c>
      <c r="C24" s="7" t="str">
        <f>'Data Siswa'!C14</f>
        <v>1315</v>
      </c>
      <c r="D24" s="9">
        <f>'Nilai Syafahi'!X16</f>
        <v>282.60000000000002</v>
      </c>
      <c r="E24" s="8">
        <f>'Nilai Syafahi'!Y16</f>
        <v>6.0127659574468089</v>
      </c>
      <c r="F24" s="6">
        <f ca="1">'Nilai Syafahi'!Z16</f>
        <v>18</v>
      </c>
      <c r="G24" s="6" t="str">
        <f>'Nilai Syafahi'!AA16</f>
        <v>-</v>
      </c>
    </row>
    <row r="25" spans="1:7" ht="18" customHeight="1" x14ac:dyDescent="0.35">
      <c r="A25" s="7">
        <v>20</v>
      </c>
      <c r="B25" s="115" t="str">
        <f>'Data Siswa'!B6</f>
        <v>ANNISA AULIA PRATIWI</v>
      </c>
      <c r="C25" s="7" t="str">
        <f>'Data Siswa'!C6</f>
        <v>1307</v>
      </c>
      <c r="D25" s="9">
        <f>'Nilai Syafahi'!X8</f>
        <v>282.39999999999998</v>
      </c>
      <c r="E25" s="8">
        <f>'Nilai Syafahi'!Y8</f>
        <v>5.8833333333333329</v>
      </c>
      <c r="F25" s="6">
        <f ca="1">'Nilai Syafahi'!Z8</f>
        <v>19</v>
      </c>
      <c r="G25" s="6" t="str">
        <f>'Nilai Syafahi'!AA8</f>
        <v>-</v>
      </c>
    </row>
    <row r="26" spans="1:7" ht="18" customHeight="1" x14ac:dyDescent="0.35">
      <c r="A26" s="7">
        <v>21</v>
      </c>
      <c r="B26" s="115" t="str">
        <f>'Data Siswa'!B5</f>
        <v>ANISA NURSAFITRI</v>
      </c>
      <c r="C26" s="7" t="str">
        <f>'Data Siswa'!C5</f>
        <v>1306</v>
      </c>
      <c r="D26" s="9">
        <f>'Nilai Syafahi'!X7</f>
        <v>281.7</v>
      </c>
      <c r="E26" s="8">
        <f>'Nilai Syafahi'!Y7</f>
        <v>5.8687499999999995</v>
      </c>
      <c r="F26" s="6">
        <f ca="1">'Nilai Syafahi'!Z7</f>
        <v>20</v>
      </c>
      <c r="G26" s="6" t="str">
        <f>'Nilai Syafahi'!AA7</f>
        <v>-</v>
      </c>
    </row>
    <row r="27" spans="1:7" ht="18" customHeight="1" x14ac:dyDescent="0.35">
      <c r="A27" s="7">
        <v>22</v>
      </c>
      <c r="B27" s="115" t="str">
        <f>'Data Siswa'!B7</f>
        <v>CHELSY AULIA</v>
      </c>
      <c r="C27" s="7" t="str">
        <f>'Data Siswa'!C7</f>
        <v>1308</v>
      </c>
      <c r="D27" s="9">
        <f>'Nilai Syafahi'!X9</f>
        <v>281.59999999999997</v>
      </c>
      <c r="E27" s="8">
        <f>'Nilai Syafahi'!Y9</f>
        <v>5.8666666666666671</v>
      </c>
      <c r="F27" s="6">
        <f ca="1">'Nilai Syafahi'!Z9</f>
        <v>21</v>
      </c>
      <c r="G27" s="6" t="str">
        <f>'Nilai Syafahi'!AA9</f>
        <v>-</v>
      </c>
    </row>
    <row r="28" spans="1:7" ht="18" customHeight="1" x14ac:dyDescent="0.35">
      <c r="A28" s="7">
        <v>23</v>
      </c>
      <c r="B28" s="115" t="str">
        <f>'Data Siswa'!B9</f>
        <v>DEA PUSPITA</v>
      </c>
      <c r="C28" s="7" t="str">
        <f>'Data Siswa'!C9</f>
        <v>1310</v>
      </c>
      <c r="D28" s="9">
        <f>'Nilai Syafahi'!X11</f>
        <v>280.5</v>
      </c>
      <c r="E28" s="8">
        <f>'Nilai Syafahi'!Y11</f>
        <v>5.8437499999999991</v>
      </c>
      <c r="F28" s="6">
        <f ca="1">'Nilai Syafahi'!Z11</f>
        <v>22</v>
      </c>
      <c r="G28" s="6" t="str">
        <f>'Nilai Syafahi'!AA11</f>
        <v>-</v>
      </c>
    </row>
    <row r="29" spans="1:7" ht="18" customHeight="1" x14ac:dyDescent="0.35">
      <c r="A29" s="7">
        <v>24</v>
      </c>
      <c r="B29" s="115" t="str">
        <f>'Data Siswa'!B17</f>
        <v>MARSYA</v>
      </c>
      <c r="C29" s="7" t="str">
        <f>'Data Siswa'!C17</f>
        <v>1318</v>
      </c>
      <c r="D29" s="9">
        <f>'Nilai Syafahi'!X19</f>
        <v>279.79999999999995</v>
      </c>
      <c r="E29" s="8">
        <f>'Nilai Syafahi'!Y19</f>
        <v>5.8291666666666666</v>
      </c>
      <c r="F29" s="6">
        <f ca="1">'Nilai Syafahi'!Z19</f>
        <v>23</v>
      </c>
      <c r="G29" s="6" t="str">
        <f>'Nilai Syafahi'!AA19</f>
        <v>-</v>
      </c>
    </row>
    <row r="30" spans="1:7" ht="18" customHeight="1" x14ac:dyDescent="0.35">
      <c r="A30" s="7">
        <v>25</v>
      </c>
      <c r="B30" s="115" t="str">
        <f>'Data Siswa'!B31</f>
        <v>TASIAH</v>
      </c>
      <c r="C30" s="7" t="str">
        <f>'Data Siswa'!C31</f>
        <v>1332</v>
      </c>
      <c r="D30" s="9">
        <f>'Nilai Syafahi'!X33</f>
        <v>278.2</v>
      </c>
      <c r="E30" s="8">
        <f>'Nilai Syafahi'!Y33</f>
        <v>5.7958333333333334</v>
      </c>
      <c r="F30" s="6">
        <f ca="1">'Nilai Syafahi'!Z33</f>
        <v>24</v>
      </c>
      <c r="G30" s="6" t="str">
        <f>'Nilai Syafahi'!AA33</f>
        <v>-</v>
      </c>
    </row>
    <row r="31" spans="1:7" ht="18" customHeight="1" x14ac:dyDescent="0.35">
      <c r="A31" s="7">
        <v>26</v>
      </c>
      <c r="B31" s="115" t="str">
        <f>'Data Siswa'!B12</f>
        <v>DINDA LUTFIAH SYAWAL</v>
      </c>
      <c r="C31" s="7" t="str">
        <f>'Data Siswa'!C12</f>
        <v>1313</v>
      </c>
      <c r="D31" s="9">
        <f>'Nilai Syafahi'!X14</f>
        <v>275.89999999999998</v>
      </c>
      <c r="E31" s="8">
        <f>'Nilai Syafahi'!Y14</f>
        <v>5.997826086956521</v>
      </c>
      <c r="F31" s="6">
        <f ca="1">'Nilai Syafahi'!Z14</f>
        <v>25</v>
      </c>
      <c r="G31" s="6" t="str">
        <f>'Nilai Syafahi'!AA14</f>
        <v>-</v>
      </c>
    </row>
    <row r="32" spans="1:7" ht="18" customHeight="1" x14ac:dyDescent="0.35">
      <c r="A32" s="7">
        <v>27</v>
      </c>
      <c r="B32" s="115" t="str">
        <f>'Data Siswa'!B33</f>
        <v>TUTI ANANI</v>
      </c>
      <c r="C32" s="7" t="str">
        <f>'Data Siswa'!C33</f>
        <v>1334</v>
      </c>
      <c r="D32" s="9">
        <f>'Nilai Syafahi'!X35</f>
        <v>275.39999999999998</v>
      </c>
      <c r="E32" s="8">
        <f>'Nilai Syafahi'!Y35</f>
        <v>5.7375000000000007</v>
      </c>
      <c r="F32" s="6">
        <f ca="1">'Nilai Syafahi'!Z35</f>
        <v>26</v>
      </c>
      <c r="G32" s="6" t="str">
        <f>'Nilai Syafahi'!AA35</f>
        <v>-</v>
      </c>
    </row>
    <row r="33" spans="1:7" ht="18" customHeight="1" x14ac:dyDescent="0.35">
      <c r="A33" s="7">
        <v>28</v>
      </c>
      <c r="B33" s="115" t="str">
        <f>'Data Siswa'!B32</f>
        <v>TIARA ROMDANAH</v>
      </c>
      <c r="C33" s="7" t="str">
        <f>'Data Siswa'!C32</f>
        <v>1333</v>
      </c>
      <c r="D33" s="9">
        <f>'Nilai Syafahi'!X34</f>
        <v>271.5</v>
      </c>
      <c r="E33" s="8">
        <f>'Nilai Syafahi'!Y34</f>
        <v>5.65625</v>
      </c>
      <c r="F33" s="6">
        <f ca="1">'Nilai Syafahi'!Z34</f>
        <v>27</v>
      </c>
      <c r="G33" s="6" t="str">
        <f>'Nilai Syafahi'!AA34</f>
        <v>-</v>
      </c>
    </row>
    <row r="34" spans="1:7" ht="18" customHeight="1" x14ac:dyDescent="0.35">
      <c r="A34" s="7">
        <v>29</v>
      </c>
      <c r="B34" s="115" t="str">
        <f>'Data Siswa'!B30</f>
        <v>SYAHFA AZ ZAHRA</v>
      </c>
      <c r="C34" s="7" t="str">
        <f>'Data Siswa'!C30</f>
        <v>1331</v>
      </c>
      <c r="D34" s="9">
        <f>'Nilai Syafahi'!X32</f>
        <v>271.29999999999995</v>
      </c>
      <c r="E34" s="8">
        <f>'Nilai Syafahi'!Y32</f>
        <v>5.6520833333333327</v>
      </c>
      <c r="F34" s="6">
        <f ca="1">'Nilai Syafahi'!Z32</f>
        <v>28</v>
      </c>
      <c r="G34" s="6" t="str">
        <f>'Nilai Syafahi'!AA32</f>
        <v>-</v>
      </c>
    </row>
    <row r="35" spans="1:7" ht="18" customHeight="1" x14ac:dyDescent="0.35">
      <c r="A35" s="7">
        <v>30</v>
      </c>
      <c r="B35" s="115" t="str">
        <f>'Data Siswa'!B24</f>
        <v>NURUL AIDAH</v>
      </c>
      <c r="C35" s="7" t="str">
        <f>'Data Siswa'!C24</f>
        <v>1325</v>
      </c>
      <c r="D35" s="9">
        <f>'Nilai Syafahi'!X26</f>
        <v>267.7</v>
      </c>
      <c r="E35" s="8">
        <f>'Nilai Syafahi'!Y26</f>
        <v>5.5770833333333334</v>
      </c>
      <c r="F35" s="6">
        <f ca="1">'Nilai Syafahi'!Z26</f>
        <v>29</v>
      </c>
      <c r="G35" s="6" t="str">
        <f>'Nilai Syafahi'!AA26</f>
        <v>-</v>
      </c>
    </row>
    <row r="36" spans="1:7" ht="18" customHeight="1" x14ac:dyDescent="0.35">
      <c r="A36" s="7">
        <v>31</v>
      </c>
      <c r="B36" s="115" t="str">
        <f>'Data Siswa'!B27</f>
        <v>SIFA RAMADANI</v>
      </c>
      <c r="C36" s="7" t="str">
        <f>'Data Siswa'!C27</f>
        <v>1328</v>
      </c>
      <c r="D36" s="9">
        <f>'Nilai Syafahi'!X29</f>
        <v>265.39999999999998</v>
      </c>
      <c r="E36" s="8">
        <f>'Nilai Syafahi'!Y29</f>
        <v>6.0318181818181822</v>
      </c>
      <c r="F36" s="6">
        <f ca="1">'Nilai Syafahi'!Z29</f>
        <v>30</v>
      </c>
      <c r="G36" s="6" t="str">
        <f>'Nilai Syafahi'!AA29</f>
        <v>-</v>
      </c>
    </row>
    <row r="37" spans="1:7" ht="18" customHeight="1" x14ac:dyDescent="0.35">
      <c r="A37" s="7">
        <v>32</v>
      </c>
      <c r="B37" s="115" t="str">
        <f>'Data Siswa'!B34</f>
        <v>YAYAH SA'DIYAH</v>
      </c>
      <c r="C37" s="7" t="str">
        <f>'Data Siswa'!C34</f>
        <v>1335</v>
      </c>
      <c r="D37" s="9">
        <f>'Nilai Syafahi'!X36</f>
        <v>236</v>
      </c>
      <c r="E37" s="8">
        <f>'Nilai Syafahi'!Y36</f>
        <v>5.4883720930232558</v>
      </c>
      <c r="F37" s="6">
        <f ca="1">'Nilai Syafahi'!Z36</f>
        <v>31</v>
      </c>
      <c r="G37" s="6" t="str">
        <f>'Nilai Syafahi'!AA36</f>
        <v>-</v>
      </c>
    </row>
    <row r="38" spans="1:7" ht="18" customHeight="1" x14ac:dyDescent="0.35">
      <c r="A38" s="7">
        <v>33</v>
      </c>
      <c r="B38" s="115" t="str">
        <f>'Data Siswa'!B28</f>
        <v>SITI NURHALIZAH</v>
      </c>
      <c r="C38" s="7" t="str">
        <f>'Data Siswa'!C28</f>
        <v>1329</v>
      </c>
      <c r="D38" s="9">
        <f>'Nilai Syafahi'!X30</f>
        <v>227.39999999999998</v>
      </c>
      <c r="E38" s="8">
        <f>'Nilai Syafahi'!Y30</f>
        <v>5.4142857142857137</v>
      </c>
      <c r="F38" s="6">
        <f ca="1">'Nilai Syafahi'!Z30</f>
        <v>32</v>
      </c>
      <c r="G38" s="6" t="str">
        <f>'Nilai Syafahi'!AA30</f>
        <v>-</v>
      </c>
    </row>
    <row r="39" spans="1:7" ht="18" customHeight="1" x14ac:dyDescent="0.35">
      <c r="A39" s="7">
        <v>34</v>
      </c>
      <c r="B39" s="115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33</v>
      </c>
      <c r="G39" s="6" t="str">
        <f>'Nilai Syafahi'!AA37</f>
        <v>-</v>
      </c>
    </row>
    <row r="40" spans="1:7" ht="18" customHeight="1" x14ac:dyDescent="0.35">
      <c r="A40" s="7">
        <v>35</v>
      </c>
      <c r="B40" s="115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33</v>
      </c>
      <c r="G40" s="6" t="str">
        <f>'Nilai Syafahi'!AA38</f>
        <v>-</v>
      </c>
    </row>
    <row r="41" spans="1:7" ht="18" customHeight="1" x14ac:dyDescent="0.35">
      <c r="A41" s="7">
        <v>36</v>
      </c>
      <c r="B41" s="115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33</v>
      </c>
      <c r="G41" s="6" t="str">
        <f>'Nilai Syafahi'!AA39</f>
        <v>-</v>
      </c>
    </row>
    <row r="42" spans="1:7" ht="18" customHeight="1" x14ac:dyDescent="0.35">
      <c r="A42" s="7">
        <v>37</v>
      </c>
      <c r="B42" s="115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33</v>
      </c>
      <c r="G42" s="6" t="str">
        <f>'Nilai Syafahi'!AA40</f>
        <v>-</v>
      </c>
    </row>
    <row r="43" spans="1:7" ht="18" customHeight="1" x14ac:dyDescent="0.35">
      <c r="A43" s="7">
        <v>38</v>
      </c>
      <c r="B43" s="115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33</v>
      </c>
      <c r="G43" s="6" t="str">
        <f>'Nilai Syafahi'!AA41</f>
        <v>-</v>
      </c>
    </row>
    <row r="44" spans="1:7" ht="18" customHeight="1" x14ac:dyDescent="0.35">
      <c r="A44" s="7">
        <v>39</v>
      </c>
      <c r="B44" s="115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33</v>
      </c>
      <c r="G44" s="6" t="str">
        <f>'Nilai Syafahi'!AA42</f>
        <v>-</v>
      </c>
    </row>
    <row r="45" spans="1:7" ht="18" customHeight="1" x14ac:dyDescent="0.35">
      <c r="A45" s="7">
        <v>40</v>
      </c>
      <c r="B45" s="115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33</v>
      </c>
      <c r="G45" s="6" t="str">
        <f>'Nilai Syafahi'!AA43</f>
        <v>-</v>
      </c>
    </row>
    <row r="47" spans="1:7" ht="18.5" x14ac:dyDescent="0.45">
      <c r="D47" s="113"/>
      <c r="E47" s="271" t="s">
        <v>159</v>
      </c>
      <c r="F47" s="271"/>
      <c r="G47" s="271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72" t="str">
        <f>Biodata!C19</f>
        <v xml:space="preserve">                               </v>
      </c>
      <c r="F50" s="272"/>
      <c r="G50" s="272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94</v>
      </c>
    </row>
    <row r="3" spans="1:2" x14ac:dyDescent="0.35">
      <c r="A3" s="4">
        <v>1</v>
      </c>
      <c r="B3" s="2" t="s">
        <v>263</v>
      </c>
    </row>
    <row r="4" spans="1:2" x14ac:dyDescent="0.35">
      <c r="A4" s="4">
        <v>1.1000000000000001</v>
      </c>
      <c r="B4" s="2" t="s">
        <v>264</v>
      </c>
    </row>
    <row r="5" spans="1:2" x14ac:dyDescent="0.35">
      <c r="A5" s="4">
        <v>1.2</v>
      </c>
      <c r="B5" s="2" t="s">
        <v>272</v>
      </c>
    </row>
    <row r="6" spans="1:2" x14ac:dyDescent="0.35">
      <c r="A6" s="4">
        <v>1.3</v>
      </c>
      <c r="B6" s="2" t="s">
        <v>265</v>
      </c>
    </row>
    <row r="7" spans="1:2" x14ac:dyDescent="0.35">
      <c r="A7" s="4">
        <v>1.4</v>
      </c>
      <c r="B7" s="2" t="s">
        <v>266</v>
      </c>
    </row>
    <row r="8" spans="1:2" x14ac:dyDescent="0.35">
      <c r="A8" s="4">
        <v>1.5</v>
      </c>
      <c r="B8" s="2" t="s">
        <v>267</v>
      </c>
    </row>
    <row r="9" spans="1:2" x14ac:dyDescent="0.35">
      <c r="A9" s="4">
        <v>1.6</v>
      </c>
      <c r="B9" s="2" t="s">
        <v>268</v>
      </c>
    </row>
    <row r="10" spans="1:2" x14ac:dyDescent="0.35">
      <c r="A10" s="4">
        <v>1.7</v>
      </c>
      <c r="B10" s="2" t="s">
        <v>269</v>
      </c>
    </row>
    <row r="11" spans="1:2" x14ac:dyDescent="0.35">
      <c r="A11" s="4">
        <v>1.8</v>
      </c>
      <c r="B11" s="2" t="s">
        <v>270</v>
      </c>
    </row>
    <row r="12" spans="1:2" x14ac:dyDescent="0.35">
      <c r="A12" s="4">
        <v>1.9</v>
      </c>
      <c r="B12" s="2" t="s">
        <v>271</v>
      </c>
    </row>
    <row r="13" spans="1:2" x14ac:dyDescent="0.35">
      <c r="A13" s="4">
        <v>2</v>
      </c>
      <c r="B13" s="2" t="s">
        <v>179</v>
      </c>
    </row>
    <row r="14" spans="1:2" x14ac:dyDescent="0.35">
      <c r="A14" s="4">
        <v>2.1</v>
      </c>
      <c r="B14" s="2" t="s">
        <v>180</v>
      </c>
    </row>
    <row r="15" spans="1:2" x14ac:dyDescent="0.35">
      <c r="A15" s="4">
        <v>2.2000000000000002</v>
      </c>
      <c r="B15" s="2" t="s">
        <v>181</v>
      </c>
    </row>
    <row r="16" spans="1:2" x14ac:dyDescent="0.35">
      <c r="A16" s="4">
        <v>2.2999999999999998</v>
      </c>
      <c r="B16" s="2" t="s">
        <v>182</v>
      </c>
    </row>
    <row r="17" spans="1:2" x14ac:dyDescent="0.35">
      <c r="A17" s="4">
        <v>2.4</v>
      </c>
      <c r="B17" s="2" t="s">
        <v>183</v>
      </c>
    </row>
    <row r="18" spans="1:2" x14ac:dyDescent="0.35">
      <c r="A18" s="4">
        <v>2.5</v>
      </c>
      <c r="B18" s="2" t="s">
        <v>184</v>
      </c>
    </row>
    <row r="19" spans="1:2" x14ac:dyDescent="0.35">
      <c r="A19" s="4">
        <v>2.6</v>
      </c>
      <c r="B19" s="2" t="s">
        <v>185</v>
      </c>
    </row>
    <row r="20" spans="1:2" x14ac:dyDescent="0.35">
      <c r="A20" s="4">
        <v>2.7</v>
      </c>
      <c r="B20" s="2" t="s">
        <v>186</v>
      </c>
    </row>
    <row r="21" spans="1:2" x14ac:dyDescent="0.35">
      <c r="A21" s="4">
        <v>2.8</v>
      </c>
      <c r="B21" s="2" t="s">
        <v>187</v>
      </c>
    </row>
    <row r="22" spans="1:2" x14ac:dyDescent="0.35">
      <c r="A22" s="4">
        <v>2.9</v>
      </c>
      <c r="B22" s="2" t="s">
        <v>188</v>
      </c>
    </row>
    <row r="23" spans="1:2" x14ac:dyDescent="0.35">
      <c r="A23" s="4">
        <v>3</v>
      </c>
      <c r="B23" s="2" t="s">
        <v>189</v>
      </c>
    </row>
    <row r="24" spans="1:2" x14ac:dyDescent="0.35">
      <c r="A24" s="4">
        <v>3.1</v>
      </c>
      <c r="B24" s="2" t="s">
        <v>190</v>
      </c>
    </row>
    <row r="25" spans="1:2" x14ac:dyDescent="0.35">
      <c r="A25" s="4">
        <v>3.2</v>
      </c>
      <c r="B25" s="2" t="s">
        <v>191</v>
      </c>
    </row>
    <row r="26" spans="1:2" x14ac:dyDescent="0.35">
      <c r="A26" s="4">
        <v>3.3</v>
      </c>
      <c r="B26" s="2" t="s">
        <v>192</v>
      </c>
    </row>
    <row r="27" spans="1:2" x14ac:dyDescent="0.35">
      <c r="A27" s="4">
        <v>3.4</v>
      </c>
      <c r="B27" s="2" t="s">
        <v>193</v>
      </c>
    </row>
    <row r="28" spans="1:2" x14ac:dyDescent="0.35">
      <c r="A28" s="4">
        <v>3.5</v>
      </c>
      <c r="B28" s="2" t="s">
        <v>194</v>
      </c>
    </row>
    <row r="29" spans="1:2" x14ac:dyDescent="0.35">
      <c r="A29" s="4">
        <v>3.6</v>
      </c>
      <c r="B29" s="2" t="s">
        <v>195</v>
      </c>
    </row>
    <row r="30" spans="1:2" x14ac:dyDescent="0.35">
      <c r="A30" s="4">
        <v>3.7</v>
      </c>
      <c r="B30" s="2" t="s">
        <v>196</v>
      </c>
    </row>
    <row r="31" spans="1:2" x14ac:dyDescent="0.35">
      <c r="A31" s="4">
        <v>3.8</v>
      </c>
      <c r="B31" s="2" t="s">
        <v>197</v>
      </c>
    </row>
    <row r="32" spans="1:2" x14ac:dyDescent="0.35">
      <c r="A32" s="4">
        <v>3.9</v>
      </c>
      <c r="B32" s="2" t="s">
        <v>198</v>
      </c>
    </row>
    <row r="33" spans="1:2" x14ac:dyDescent="0.35">
      <c r="A33" s="4">
        <v>4</v>
      </c>
      <c r="B33" s="2" t="s">
        <v>199</v>
      </c>
    </row>
    <row r="34" spans="1:2" x14ac:dyDescent="0.35">
      <c r="A34" s="4">
        <v>4.0999999999999996</v>
      </c>
      <c r="B34" s="2" t="s">
        <v>200</v>
      </c>
    </row>
    <row r="35" spans="1:2" x14ac:dyDescent="0.35">
      <c r="A35" s="4">
        <v>4.2</v>
      </c>
      <c r="B35" s="2" t="s">
        <v>201</v>
      </c>
    </row>
    <row r="36" spans="1:2" x14ac:dyDescent="0.35">
      <c r="A36" s="4">
        <v>4.3</v>
      </c>
      <c r="B36" s="2" t="s">
        <v>202</v>
      </c>
    </row>
    <row r="37" spans="1:2" x14ac:dyDescent="0.35">
      <c r="A37" s="4">
        <v>4.4000000000000004</v>
      </c>
      <c r="B37" s="2" t="s">
        <v>203</v>
      </c>
    </row>
    <row r="38" spans="1:2" x14ac:dyDescent="0.35">
      <c r="A38" s="4">
        <v>4.5</v>
      </c>
      <c r="B38" s="2" t="s">
        <v>204</v>
      </c>
    </row>
    <row r="39" spans="1:2" x14ac:dyDescent="0.35">
      <c r="A39" s="4">
        <v>4.5999999999999996</v>
      </c>
      <c r="B39" s="2" t="s">
        <v>205</v>
      </c>
    </row>
    <row r="40" spans="1:2" x14ac:dyDescent="0.35">
      <c r="A40" s="4">
        <v>4.7</v>
      </c>
      <c r="B40" s="2" t="s">
        <v>206</v>
      </c>
    </row>
    <row r="41" spans="1:2" x14ac:dyDescent="0.35">
      <c r="A41" s="4">
        <v>4.8</v>
      </c>
      <c r="B41" s="2" t="s">
        <v>207</v>
      </c>
    </row>
    <row r="42" spans="1:2" x14ac:dyDescent="0.35">
      <c r="A42" s="4">
        <v>4.9000000000000004</v>
      </c>
      <c r="B42" s="2" t="s">
        <v>208</v>
      </c>
    </row>
    <row r="43" spans="1:2" x14ac:dyDescent="0.35">
      <c r="A43" s="4">
        <v>5</v>
      </c>
      <c r="B43" s="2" t="s">
        <v>209</v>
      </c>
    </row>
    <row r="44" spans="1:2" x14ac:dyDescent="0.35">
      <c r="A44" s="4">
        <v>5.0999999999999996</v>
      </c>
      <c r="B44" s="2" t="s">
        <v>210</v>
      </c>
    </row>
    <row r="45" spans="1:2" x14ac:dyDescent="0.35">
      <c r="A45" s="4">
        <v>5.2</v>
      </c>
      <c r="B45" s="2" t="s">
        <v>211</v>
      </c>
    </row>
    <row r="46" spans="1:2" x14ac:dyDescent="0.35">
      <c r="A46" s="4">
        <v>5.3</v>
      </c>
      <c r="B46" s="2" t="s">
        <v>212</v>
      </c>
    </row>
    <row r="47" spans="1:2" x14ac:dyDescent="0.35">
      <c r="A47" s="4">
        <v>5.4</v>
      </c>
      <c r="B47" s="2" t="s">
        <v>213</v>
      </c>
    </row>
    <row r="48" spans="1:2" x14ac:dyDescent="0.35">
      <c r="A48" s="4">
        <v>5.5</v>
      </c>
      <c r="B48" s="2" t="s">
        <v>214</v>
      </c>
    </row>
    <row r="49" spans="1:2" x14ac:dyDescent="0.35">
      <c r="A49" s="4">
        <v>5.6</v>
      </c>
      <c r="B49" s="2" t="s">
        <v>215</v>
      </c>
    </row>
    <row r="50" spans="1:2" x14ac:dyDescent="0.35">
      <c r="A50" s="4">
        <v>5.7</v>
      </c>
      <c r="B50" s="2" t="s">
        <v>216</v>
      </c>
    </row>
    <row r="51" spans="1:2" x14ac:dyDescent="0.35">
      <c r="A51" s="4">
        <v>5.8</v>
      </c>
      <c r="B51" s="2" t="s">
        <v>217</v>
      </c>
    </row>
    <row r="52" spans="1:2" x14ac:dyDescent="0.35">
      <c r="A52" s="4">
        <v>5.9</v>
      </c>
      <c r="B52" s="2" t="s">
        <v>218</v>
      </c>
    </row>
    <row r="53" spans="1:2" x14ac:dyDescent="0.35">
      <c r="A53" s="4">
        <v>6</v>
      </c>
      <c r="B53" s="2" t="s">
        <v>219</v>
      </c>
    </row>
    <row r="54" spans="1:2" x14ac:dyDescent="0.35">
      <c r="A54" s="4">
        <v>6.1</v>
      </c>
      <c r="B54" s="2" t="s">
        <v>220</v>
      </c>
    </row>
    <row r="55" spans="1:2" x14ac:dyDescent="0.35">
      <c r="A55" s="4">
        <v>6.2</v>
      </c>
      <c r="B55" s="2" t="s">
        <v>221</v>
      </c>
    </row>
    <row r="56" spans="1:2" x14ac:dyDescent="0.35">
      <c r="A56" s="4">
        <v>6.3</v>
      </c>
      <c r="B56" s="2" t="s">
        <v>222</v>
      </c>
    </row>
    <row r="57" spans="1:2" x14ac:dyDescent="0.35">
      <c r="A57" s="4">
        <v>6.4</v>
      </c>
      <c r="B57" s="2" t="s">
        <v>223</v>
      </c>
    </row>
    <row r="58" spans="1:2" x14ac:dyDescent="0.35">
      <c r="A58" s="4">
        <v>6.5</v>
      </c>
      <c r="B58" s="2" t="s">
        <v>224</v>
      </c>
    </row>
    <row r="59" spans="1:2" x14ac:dyDescent="0.35">
      <c r="A59" s="4">
        <v>6.6</v>
      </c>
      <c r="B59" s="2" t="s">
        <v>225</v>
      </c>
    </row>
    <row r="60" spans="1:2" x14ac:dyDescent="0.35">
      <c r="A60" s="4">
        <v>6.7</v>
      </c>
      <c r="B60" s="2" t="s">
        <v>226</v>
      </c>
    </row>
    <row r="61" spans="1:2" x14ac:dyDescent="0.35">
      <c r="A61" s="4">
        <v>6.8</v>
      </c>
      <c r="B61" s="2" t="s">
        <v>227</v>
      </c>
    </row>
    <row r="62" spans="1:2" x14ac:dyDescent="0.35">
      <c r="A62" s="4">
        <v>6.9</v>
      </c>
      <c r="B62" s="2" t="s">
        <v>228</v>
      </c>
    </row>
    <row r="63" spans="1:2" x14ac:dyDescent="0.35">
      <c r="A63" s="4">
        <v>7</v>
      </c>
      <c r="B63" s="2" t="s">
        <v>229</v>
      </c>
    </row>
    <row r="64" spans="1:2" x14ac:dyDescent="0.35">
      <c r="A64" s="4">
        <v>7.1</v>
      </c>
      <c r="B64" s="2" t="s">
        <v>230</v>
      </c>
    </row>
    <row r="65" spans="1:2" x14ac:dyDescent="0.35">
      <c r="A65" s="4">
        <v>7.2</v>
      </c>
      <c r="B65" s="2" t="s">
        <v>231</v>
      </c>
    </row>
    <row r="66" spans="1:2" x14ac:dyDescent="0.35">
      <c r="A66" s="4">
        <v>7.3</v>
      </c>
      <c r="B66" s="2" t="s">
        <v>232</v>
      </c>
    </row>
    <row r="67" spans="1:2" x14ac:dyDescent="0.35">
      <c r="A67" s="4">
        <v>7.4</v>
      </c>
      <c r="B67" s="2" t="s">
        <v>233</v>
      </c>
    </row>
    <row r="68" spans="1:2" x14ac:dyDescent="0.35">
      <c r="A68" s="4">
        <v>7.5</v>
      </c>
      <c r="B68" s="2" t="s">
        <v>234</v>
      </c>
    </row>
    <row r="69" spans="1:2" x14ac:dyDescent="0.35">
      <c r="A69" s="4">
        <v>7.6</v>
      </c>
      <c r="B69" s="2" t="s">
        <v>235</v>
      </c>
    </row>
    <row r="70" spans="1:2" x14ac:dyDescent="0.35">
      <c r="A70" s="4">
        <v>7.7</v>
      </c>
      <c r="B70" s="2" t="s">
        <v>236</v>
      </c>
    </row>
    <row r="71" spans="1:2" x14ac:dyDescent="0.35">
      <c r="A71" s="4">
        <v>7.8</v>
      </c>
      <c r="B71" s="2" t="s">
        <v>237</v>
      </c>
    </row>
    <row r="72" spans="1:2" x14ac:dyDescent="0.35">
      <c r="A72" s="4">
        <v>7.9</v>
      </c>
      <c r="B72" s="2" t="s">
        <v>238</v>
      </c>
    </row>
    <row r="73" spans="1:2" x14ac:dyDescent="0.35">
      <c r="A73" s="4">
        <v>8</v>
      </c>
      <c r="B73" s="2" t="s">
        <v>239</v>
      </c>
    </row>
    <row r="74" spans="1:2" x14ac:dyDescent="0.35">
      <c r="A74" s="4">
        <v>8.1</v>
      </c>
      <c r="B74" s="2" t="s">
        <v>240</v>
      </c>
    </row>
    <row r="75" spans="1:2" x14ac:dyDescent="0.35">
      <c r="A75" s="4">
        <v>8.1999999999999993</v>
      </c>
      <c r="B75" s="2" t="s">
        <v>241</v>
      </c>
    </row>
    <row r="76" spans="1:2" x14ac:dyDescent="0.35">
      <c r="A76" s="4">
        <v>8.3000000000000007</v>
      </c>
      <c r="B76" s="2" t="s">
        <v>242</v>
      </c>
    </row>
    <row r="77" spans="1:2" x14ac:dyDescent="0.35">
      <c r="A77" s="4">
        <v>8.4</v>
      </c>
      <c r="B77" s="2" t="s">
        <v>243</v>
      </c>
    </row>
    <row r="78" spans="1:2" x14ac:dyDescent="0.35">
      <c r="A78" s="4">
        <v>8.5</v>
      </c>
      <c r="B78" s="2" t="s">
        <v>244</v>
      </c>
    </row>
    <row r="79" spans="1:2" x14ac:dyDescent="0.35">
      <c r="A79" s="4">
        <v>8.6</v>
      </c>
      <c r="B79" s="2" t="s">
        <v>245</v>
      </c>
    </row>
    <row r="80" spans="1:2" x14ac:dyDescent="0.35">
      <c r="A80" s="4">
        <v>8.6999999999999993</v>
      </c>
      <c r="B80" s="2" t="s">
        <v>246</v>
      </c>
    </row>
    <row r="81" spans="1:2" x14ac:dyDescent="0.35">
      <c r="A81" s="4">
        <v>8.8000000000000007</v>
      </c>
      <c r="B81" s="2" t="s">
        <v>247</v>
      </c>
    </row>
    <row r="82" spans="1:2" x14ac:dyDescent="0.35">
      <c r="A82" s="4">
        <v>8.9</v>
      </c>
      <c r="B82" s="2" t="s">
        <v>248</v>
      </c>
    </row>
    <row r="83" spans="1:2" x14ac:dyDescent="0.35">
      <c r="A83" s="4">
        <v>9</v>
      </c>
      <c r="B83" s="2" t="s">
        <v>249</v>
      </c>
    </row>
    <row r="84" spans="1:2" x14ac:dyDescent="0.35">
      <c r="A84" s="4">
        <v>9.1</v>
      </c>
      <c r="B84" s="2" t="s">
        <v>250</v>
      </c>
    </row>
    <row r="85" spans="1:2" x14ac:dyDescent="0.35">
      <c r="A85" s="4">
        <v>9.1999999999999993</v>
      </c>
      <c r="B85" s="2" t="s">
        <v>251</v>
      </c>
    </row>
    <row r="86" spans="1:2" x14ac:dyDescent="0.35">
      <c r="A86" s="4">
        <v>9.3000000000000007</v>
      </c>
      <c r="B86" s="2" t="s">
        <v>252</v>
      </c>
    </row>
    <row r="87" spans="1:2" x14ac:dyDescent="0.35">
      <c r="A87" s="4">
        <v>9.3999999999999897</v>
      </c>
      <c r="B87" s="2" t="s">
        <v>253</v>
      </c>
    </row>
    <row r="88" spans="1:2" x14ac:dyDescent="0.35">
      <c r="A88" s="4">
        <v>9.4999999999999893</v>
      </c>
      <c r="B88" s="2" t="s">
        <v>254</v>
      </c>
    </row>
    <row r="89" spans="1:2" x14ac:dyDescent="0.35">
      <c r="A89" s="4">
        <v>9.5999999999999908</v>
      </c>
      <c r="B89" s="2" t="s">
        <v>255</v>
      </c>
    </row>
    <row r="90" spans="1:2" x14ac:dyDescent="0.35">
      <c r="A90" s="4">
        <v>9.6999999999999904</v>
      </c>
      <c r="B90" s="2" t="s">
        <v>256</v>
      </c>
    </row>
    <row r="91" spans="1:2" x14ac:dyDescent="0.35">
      <c r="A91" s="4">
        <v>9.7999999999999901</v>
      </c>
      <c r="B91" s="2" t="s">
        <v>257</v>
      </c>
    </row>
    <row r="92" spans="1:2" x14ac:dyDescent="0.35">
      <c r="A92" s="4">
        <v>9.8999999999999897</v>
      </c>
      <c r="B92" s="2" t="s">
        <v>258</v>
      </c>
    </row>
    <row r="93" spans="1:2" x14ac:dyDescent="0.35">
      <c r="A93" s="4">
        <v>9.9999999999999893</v>
      </c>
      <c r="B93" s="2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2023-12-16T04:43:50Z</cp:lastPrinted>
  <dcterms:created xsi:type="dcterms:W3CDTF">2019-11-28T05:18:02Z</dcterms:created>
  <dcterms:modified xsi:type="dcterms:W3CDTF">2024-01-02T13:54:15Z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