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ECCDB7A1-2C25-4F8A-A535-3BBA248EFF08}" xr6:coauthVersionLast="47" xr6:coauthVersionMax="47" xr10:uidLastSave="{00000000-0000-0000-0000-000000000000}"/>
  <bookViews>
    <workbookView xWindow="-110" yWindow="-110" windowWidth="19420" windowHeight="10300" tabRatio="795" firstSheet="1" activeTab="6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O3" i="1" l="1"/>
  <c r="B3" i="1"/>
  <c r="M51" i="1"/>
  <c r="M50" i="1"/>
  <c r="B12" i="8"/>
  <c r="B11" i="8"/>
  <c r="B4" i="1" s="1"/>
  <c r="B10" i="8"/>
  <c r="D3" i="1" s="1"/>
  <c r="B7" i="8"/>
  <c r="K3" i="1" s="1"/>
  <c r="A3" i="12"/>
  <c r="E50" i="12"/>
  <c r="B18" i="12"/>
  <c r="C18" i="12"/>
  <c r="B19" i="12"/>
  <c r="C19" i="12"/>
  <c r="B31" i="12"/>
  <c r="C31" i="12"/>
  <c r="B11" i="12"/>
  <c r="C11" i="12"/>
  <c r="B8" i="12"/>
  <c r="C8" i="12"/>
  <c r="B9" i="12"/>
  <c r="C9" i="12"/>
  <c r="B32" i="12"/>
  <c r="C32" i="12"/>
  <c r="B30" i="12"/>
  <c r="C30" i="12"/>
  <c r="B22" i="12"/>
  <c r="C22" i="12"/>
  <c r="B15" i="12"/>
  <c r="C15" i="12"/>
  <c r="B12" i="12"/>
  <c r="C12" i="12"/>
  <c r="B25" i="12"/>
  <c r="C25" i="12"/>
  <c r="B13" i="12"/>
  <c r="C13" i="12"/>
  <c r="B24" i="12"/>
  <c r="C24" i="12"/>
  <c r="B17" i="12"/>
  <c r="C17" i="12"/>
  <c r="B23" i="12"/>
  <c r="C23" i="12"/>
  <c r="B26" i="12"/>
  <c r="C26" i="12"/>
  <c r="B33" i="12"/>
  <c r="C33" i="12"/>
  <c r="B16" i="12"/>
  <c r="C16" i="12"/>
  <c r="B20" i="12"/>
  <c r="C20" i="12"/>
  <c r="B28" i="12"/>
  <c r="C28" i="12"/>
  <c r="B10" i="12"/>
  <c r="C10" i="12"/>
  <c r="B14" i="12"/>
  <c r="C14" i="12"/>
  <c r="B27" i="12"/>
  <c r="C27" i="12"/>
  <c r="B6" i="12"/>
  <c r="C6" i="12"/>
  <c r="B7" i="12"/>
  <c r="C7" i="12"/>
  <c r="B21" i="12"/>
  <c r="C21" i="12"/>
  <c r="B34" i="12"/>
  <c r="C34" i="12"/>
  <c r="B29" i="12"/>
  <c r="C29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E19" i="12" s="1"/>
  <c r="W6" i="4"/>
  <c r="E31" i="12" s="1"/>
  <c r="W7" i="4"/>
  <c r="E11" i="12" s="1"/>
  <c r="W8" i="4"/>
  <c r="E8" i="12" s="1"/>
  <c r="W9" i="4"/>
  <c r="E9" i="12" s="1"/>
  <c r="W10" i="4"/>
  <c r="E32" i="12" s="1"/>
  <c r="W11" i="4"/>
  <c r="E30" i="12" s="1"/>
  <c r="W12" i="4"/>
  <c r="E22" i="12" s="1"/>
  <c r="W13" i="4"/>
  <c r="E15" i="12" s="1"/>
  <c r="W14" i="4"/>
  <c r="E12" i="12" s="1"/>
  <c r="W15" i="4"/>
  <c r="E25" i="12" s="1"/>
  <c r="W16" i="4"/>
  <c r="E13" i="12" s="1"/>
  <c r="W17" i="4"/>
  <c r="E24" i="12" s="1"/>
  <c r="W18" i="4"/>
  <c r="E17" i="12" s="1"/>
  <c r="W19" i="4"/>
  <c r="E23" i="12" s="1"/>
  <c r="W20" i="4"/>
  <c r="E26" i="12" s="1"/>
  <c r="W21" i="4"/>
  <c r="E33" i="12" s="1"/>
  <c r="W22" i="4"/>
  <c r="E16" i="12" s="1"/>
  <c r="W23" i="4"/>
  <c r="E20" i="12" s="1"/>
  <c r="W24" i="4"/>
  <c r="E28" i="12" s="1"/>
  <c r="W25" i="4"/>
  <c r="E10" i="12" s="1"/>
  <c r="W26" i="4"/>
  <c r="E14" i="12" s="1"/>
  <c r="W27" i="4"/>
  <c r="E27" i="12" s="1"/>
  <c r="W28" i="4"/>
  <c r="E6" i="12" s="1"/>
  <c r="W29" i="4"/>
  <c r="E7" i="12" s="1"/>
  <c r="W30" i="4"/>
  <c r="E21" i="12" s="1"/>
  <c r="W31" i="4"/>
  <c r="E34" i="12" s="1"/>
  <c r="W32" i="4"/>
  <c r="E29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W4" i="4"/>
  <c r="E18" i="12" s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T5" i="4" l="1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33" i="12" l="1"/>
  <c r="G15" i="12"/>
  <c r="G19" i="12"/>
  <c r="G38" i="12"/>
  <c r="G6" i="12"/>
  <c r="G26" i="12"/>
  <c r="G22" i="12"/>
  <c r="G45" i="12"/>
  <c r="G30" i="12"/>
  <c r="G44" i="12"/>
  <c r="G32" i="12"/>
  <c r="G43" i="12"/>
  <c r="G35" i="12"/>
  <c r="G10" i="12"/>
  <c r="G24" i="12"/>
  <c r="G9" i="12"/>
  <c r="G37" i="12"/>
  <c r="G17" i="12"/>
  <c r="G42" i="12"/>
  <c r="G29" i="12"/>
  <c r="G28" i="12"/>
  <c r="G13" i="12"/>
  <c r="G8" i="12"/>
  <c r="G39" i="12"/>
  <c r="G23" i="12"/>
  <c r="G14" i="12"/>
  <c r="G41" i="12"/>
  <c r="G34" i="12"/>
  <c r="G20" i="12"/>
  <c r="G25" i="12"/>
  <c r="G11" i="12"/>
  <c r="G7" i="12"/>
  <c r="G27" i="12"/>
  <c r="G36" i="12"/>
  <c r="G40" i="12"/>
  <c r="G21" i="12"/>
  <c r="G16" i="12"/>
  <c r="G12" i="12"/>
  <c r="G31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29" i="12" s="1"/>
  <c r="C32" i="4"/>
  <c r="B32" i="4"/>
  <c r="S31" i="4"/>
  <c r="V31" i="4" s="1"/>
  <c r="D34" i="12" s="1"/>
  <c r="C31" i="4"/>
  <c r="B31" i="4"/>
  <c r="S30" i="4"/>
  <c r="V30" i="4" s="1"/>
  <c r="D21" i="12" s="1"/>
  <c r="C30" i="4"/>
  <c r="B30" i="4"/>
  <c r="S29" i="4"/>
  <c r="V29" i="4" s="1"/>
  <c r="D7" i="12" s="1"/>
  <c r="C29" i="4"/>
  <c r="B29" i="4"/>
  <c r="S28" i="4"/>
  <c r="V28" i="4" s="1"/>
  <c r="D6" i="12" s="1"/>
  <c r="C28" i="4"/>
  <c r="B28" i="4"/>
  <c r="S27" i="4"/>
  <c r="V27" i="4" s="1"/>
  <c r="D27" i="12" s="1"/>
  <c r="C27" i="4"/>
  <c r="B27" i="4"/>
  <c r="S26" i="4"/>
  <c r="V26" i="4" s="1"/>
  <c r="D14" i="12" s="1"/>
  <c r="C26" i="4"/>
  <c r="B26" i="4"/>
  <c r="S25" i="4"/>
  <c r="V25" i="4" s="1"/>
  <c r="D10" i="12" s="1"/>
  <c r="C25" i="4"/>
  <c r="B25" i="4"/>
  <c r="S24" i="4"/>
  <c r="V24" i="4" s="1"/>
  <c r="D28" i="12" s="1"/>
  <c r="C24" i="4"/>
  <c r="B24" i="4"/>
  <c r="S23" i="4"/>
  <c r="V23" i="4" s="1"/>
  <c r="D20" i="12" s="1"/>
  <c r="C23" i="4"/>
  <c r="B23" i="4"/>
  <c r="S22" i="4"/>
  <c r="V22" i="4" s="1"/>
  <c r="D16" i="12" s="1"/>
  <c r="C22" i="4"/>
  <c r="B22" i="4"/>
  <c r="S21" i="4"/>
  <c r="V21" i="4" s="1"/>
  <c r="D33" i="12" s="1"/>
  <c r="C21" i="4"/>
  <c r="B21" i="4"/>
  <c r="S20" i="4"/>
  <c r="V20" i="4" s="1"/>
  <c r="D26" i="12" s="1"/>
  <c r="C20" i="4"/>
  <c r="B20" i="4"/>
  <c r="S19" i="4"/>
  <c r="V19" i="4" s="1"/>
  <c r="D23" i="12" s="1"/>
  <c r="C19" i="4"/>
  <c r="B19" i="4"/>
  <c r="S18" i="4"/>
  <c r="V18" i="4" s="1"/>
  <c r="D17" i="12" s="1"/>
  <c r="C18" i="4"/>
  <c r="B18" i="4"/>
  <c r="S17" i="4"/>
  <c r="V17" i="4" s="1"/>
  <c r="D24" i="12" s="1"/>
  <c r="C17" i="4"/>
  <c r="B17" i="4"/>
  <c r="S16" i="4"/>
  <c r="V16" i="4" s="1"/>
  <c r="D13" i="12" s="1"/>
  <c r="C16" i="4"/>
  <c r="B16" i="4"/>
  <c r="S15" i="4"/>
  <c r="V15" i="4" s="1"/>
  <c r="D25" i="12" s="1"/>
  <c r="C15" i="4"/>
  <c r="B15" i="4"/>
  <c r="S14" i="4"/>
  <c r="V14" i="4" s="1"/>
  <c r="D12" i="12" s="1"/>
  <c r="C14" i="4"/>
  <c r="B14" i="4"/>
  <c r="S13" i="4"/>
  <c r="V13" i="4" s="1"/>
  <c r="D15" i="12" s="1"/>
  <c r="C13" i="4"/>
  <c r="B13" i="4"/>
  <c r="S12" i="4"/>
  <c r="V12" i="4" s="1"/>
  <c r="D22" i="12" s="1"/>
  <c r="C12" i="4"/>
  <c r="B12" i="4"/>
  <c r="S11" i="4"/>
  <c r="V11" i="4" s="1"/>
  <c r="D30" i="12" s="1"/>
  <c r="C11" i="4"/>
  <c r="B11" i="4"/>
  <c r="S10" i="4"/>
  <c r="V10" i="4" s="1"/>
  <c r="D32" i="12" s="1"/>
  <c r="C10" i="4"/>
  <c r="B10" i="4"/>
  <c r="S9" i="4"/>
  <c r="C9" i="4"/>
  <c r="B9" i="4"/>
  <c r="S8" i="4"/>
  <c r="V8" i="4" s="1"/>
  <c r="D8" i="12" s="1"/>
  <c r="C8" i="4"/>
  <c r="B8" i="4"/>
  <c r="S7" i="4"/>
  <c r="V7" i="4" s="1"/>
  <c r="D11" i="12" s="1"/>
  <c r="C7" i="4"/>
  <c r="B7" i="4"/>
  <c r="S6" i="4"/>
  <c r="V6" i="4" s="1"/>
  <c r="D31" i="12" s="1"/>
  <c r="C6" i="4"/>
  <c r="B6" i="4"/>
  <c r="S5" i="4"/>
  <c r="C5" i="4"/>
  <c r="B5" i="4"/>
  <c r="S4" i="4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 s="1"/>
  <c r="B4" i="8"/>
  <c r="M3" i="1" s="1"/>
  <c r="B34" i="1" l="1"/>
  <c r="G18" i="12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9" i="12" s="1"/>
  <c r="V5" i="4"/>
  <c r="D19" i="12" s="1"/>
  <c r="V4" i="4"/>
  <c r="B19" i="1"/>
  <c r="C10" i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 l="1"/>
  <c r="D18" i="12"/>
  <c r="B10" i="1"/>
  <c r="X40" i="4" a="1"/>
  <c r="X40" i="4" s="1"/>
  <c r="F42" i="12" s="1"/>
  <c r="X38" i="4" a="1"/>
  <c r="X38" i="4" s="1"/>
  <c r="F40" i="12" s="1"/>
  <c r="X27" i="4" a="1"/>
  <c r="X27" i="4" s="1"/>
  <c r="F27" i="12" s="1"/>
  <c r="X19" i="4" a="1"/>
  <c r="X19" i="4" s="1"/>
  <c r="F23" i="12" s="1"/>
  <c r="X13" i="4" a="1"/>
  <c r="X13" i="4" s="1"/>
  <c r="F15" i="12" s="1"/>
  <c r="X35" i="4" a="1"/>
  <c r="X35" i="4" s="1"/>
  <c r="F37" i="12" s="1"/>
  <c r="X42" i="4" a="1"/>
  <c r="X42" i="4" s="1"/>
  <c r="F44" i="12" s="1"/>
  <c r="X26" i="4" a="1"/>
  <c r="X26" i="4" s="1"/>
  <c r="F14" i="12" s="1"/>
  <c r="X30" i="4" a="1"/>
  <c r="X30" i="4" s="1"/>
  <c r="F21" i="12" s="1"/>
  <c r="X37" i="4" a="1"/>
  <c r="X37" i="4" s="1"/>
  <c r="F39" i="12" s="1"/>
  <c r="X8" i="4" a="1"/>
  <c r="X8" i="4" s="1"/>
  <c r="F8" i="12" s="1"/>
  <c r="X14" i="4" a="1"/>
  <c r="X14" i="4" s="1"/>
  <c r="F12" i="12" s="1"/>
  <c r="X9" i="4" a="1"/>
  <c r="X9" i="4" s="1"/>
  <c r="F9" i="12" s="1"/>
  <c r="X10" i="4" a="1"/>
  <c r="X10" i="4" s="1"/>
  <c r="F32" i="12" s="1"/>
  <c r="X17" i="4" a="1"/>
  <c r="X17" i="4" s="1"/>
  <c r="F24" i="12" s="1"/>
  <c r="X34" i="4" a="1"/>
  <c r="X34" i="4" s="1"/>
  <c r="F36" i="12" s="1"/>
  <c r="X20" i="4" a="1"/>
  <c r="X20" i="4" s="1"/>
  <c r="F26" i="12" s="1"/>
  <c r="X25" i="4" a="1"/>
  <c r="X25" i="4" s="1"/>
  <c r="F10" i="12" s="1"/>
  <c r="X18" i="4" a="1"/>
  <c r="X18" i="4" s="1"/>
  <c r="F17" i="12" s="1"/>
  <c r="X15" i="4" a="1"/>
  <c r="X15" i="4" s="1"/>
  <c r="F25" i="12" s="1"/>
  <c r="X29" i="4" a="1"/>
  <c r="X29" i="4" s="1"/>
  <c r="F7" i="12" s="1"/>
  <c r="X33" i="4" a="1"/>
  <c r="X33" i="4" s="1"/>
  <c r="F35" i="12" s="1"/>
  <c r="X41" i="4" a="1"/>
  <c r="X41" i="4" s="1"/>
  <c r="F43" i="12" s="1"/>
  <c r="X24" i="4" a="1"/>
  <c r="X24" i="4" s="1"/>
  <c r="F28" i="12" s="1"/>
  <c r="X6" i="4" a="1"/>
  <c r="X6" i="4" s="1"/>
  <c r="F31" i="12" s="1"/>
  <c r="X28" i="4" a="1"/>
  <c r="X28" i="4" s="1"/>
  <c r="F6" i="12" s="1"/>
  <c r="X16" i="4" a="1"/>
  <c r="X16" i="4" s="1"/>
  <c r="F13" i="12" s="1"/>
  <c r="X43" i="4" a="1"/>
  <c r="X43" i="4" s="1"/>
  <c r="F45" i="12" s="1"/>
  <c r="X21" i="4" a="1"/>
  <c r="X21" i="4" s="1"/>
  <c r="F33" i="12" s="1"/>
  <c r="X7" i="4" a="1"/>
  <c r="X7" i="4" s="1"/>
  <c r="F11" i="12" s="1"/>
  <c r="X31" i="4" a="1"/>
  <c r="X31" i="4" s="1"/>
  <c r="F34" i="12" s="1"/>
  <c r="X36" i="4" a="1"/>
  <c r="X36" i="4" s="1"/>
  <c r="F38" i="12" s="1"/>
  <c r="X5" i="4" a="1"/>
  <c r="X5" i="4" s="1"/>
  <c r="F19" i="12" s="1"/>
  <c r="X4" i="4" a="1"/>
  <c r="X4" i="4" s="1"/>
  <c r="X12" i="4" a="1"/>
  <c r="X12" i="4" s="1"/>
  <c r="F22" i="12" s="1"/>
  <c r="X22" i="4" a="1"/>
  <c r="X22" i="4" s="1"/>
  <c r="F16" i="12" s="1"/>
  <c r="X39" i="4" a="1"/>
  <c r="X39" i="4" s="1"/>
  <c r="F41" i="12" s="1"/>
  <c r="X32" i="4" a="1"/>
  <c r="X32" i="4" s="1"/>
  <c r="F29" i="12" s="1"/>
  <c r="X23" i="4" a="1"/>
  <c r="X23" i="4" s="1"/>
  <c r="F20" i="12" s="1"/>
  <c r="X11" i="4" a="1"/>
  <c r="X11" i="4" s="1"/>
  <c r="F30" i="12" s="1"/>
  <c r="B43" i="1" l="1"/>
  <c r="F18" i="12"/>
</calcChain>
</file>

<file path=xl/sharedStrings.xml><?xml version="1.0" encoding="utf-8"?>
<sst xmlns="http://schemas.openxmlformats.org/spreadsheetml/2006/main" count="500" uniqueCount="365">
  <si>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</si>
  <si>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</si>
  <si>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</si>
  <si>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</si>
  <si>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</si>
  <si>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</si>
  <si>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</si>
  <si>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</si>
  <si>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</si>
  <si>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</si>
  <si>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</si>
  <si>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</si>
  <si>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</si>
  <si>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</si>
  <si>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</si>
  <si>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</si>
  <si>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</si>
  <si>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</si>
  <si>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</si>
  <si>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</si>
  <si>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</si>
  <si>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</si>
  <si>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</si>
  <si>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</si>
  <si>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</si>
  <si>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</si>
  <si>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</si>
  <si>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</si>
  <si>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</si>
  <si>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</si>
  <si>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</si>
  <si>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</si>
  <si>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</si>
  <si>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</si>
  <si>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</si>
  <si>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</si>
  <si>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</si>
  <si>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</si>
  <si>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</si>
  <si>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</si>
  <si>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</si>
  <si>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</si>
  <si>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</si>
  <si>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</si>
  <si>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</si>
  <si>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</si>
  <si>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</si>
  <si>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</si>
  <si>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</si>
  <si>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</si>
  <si>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</si>
  <si>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</si>
  <si>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</si>
  <si>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</si>
  <si>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</si>
  <si>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</si>
  <si>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</si>
  <si>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</si>
  <si>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</si>
  <si>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</si>
  <si>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</si>
  <si>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</si>
  <si>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</si>
  <si>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</si>
  <si>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</si>
  <si>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</si>
  <si>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</si>
  <si>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</si>
  <si>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</si>
  <si>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</si>
  <si>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</si>
  <si>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</si>
  <si>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</si>
  <si>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</si>
  <si>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</si>
  <si>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</si>
  <si>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</si>
  <si>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</si>
  <si>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</si>
  <si>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</si>
  <si>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</si>
  <si>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</si>
  <si>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</si>
  <si>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</si>
  <si>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</si>
  <si>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</si>
  <si>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</si>
  <si>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</si>
  <si>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</si>
  <si>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</si>
  <si>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</si>
  <si>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</si>
  <si>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</si>
  <si>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</si>
  <si>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</si>
  <si>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</si>
  <si>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</si>
  <si>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</si>
  <si>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</si>
  <si>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</si>
  <si>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</si>
  <si>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</si>
  <si>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</si>
  <si>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</si>
  <si>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</si>
  <si>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</si>
  <si>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</si>
  <si>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</si>
  <si>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</si>
  <si>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</si>
  <si>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</si>
  <si>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</si>
  <si>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</si>
  <si>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</si>
  <si>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</si>
  <si>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</si>
  <si>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</si>
  <si>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</si>
  <si>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</si>
  <si>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</si>
  <si>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</si>
  <si>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</si>
  <si>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</si>
  <si>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</si>
  <si>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</si>
  <si>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</si>
  <si>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</si>
  <si>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</si>
  <si>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</si>
  <si>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</si>
  <si>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</si>
  <si>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</si>
  <si>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</si>
  <si>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</si>
  <si>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</si>
  <si>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</si>
  <si>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</si>
  <si>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</si>
  <si>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</si>
  <si>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</si>
  <si>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</si>
  <si>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</si>
  <si>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</si>
  <si>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</si>
  <si>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</si>
  <si>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</si>
  <si>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</si>
  <si>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</si>
  <si>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</si>
  <si>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</si>
  <si>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</si>
  <si>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</si>
  <si>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</si>
  <si>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</si>
  <si>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</si>
  <si>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</si>
  <si>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</si>
  <si>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</si>
  <si>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</si>
  <si>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</si>
  <si>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</si>
  <si>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</si>
  <si>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</si>
  <si>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</si>
  <si>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</si>
  <si>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</si>
  <si>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</si>
  <si>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</si>
  <si>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</si>
  <si>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</si>
  <si>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</si>
  <si>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</si>
  <si>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</si>
  <si>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</si>
  <si>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</si>
  <si>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</si>
  <si>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</si>
  <si>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</si>
  <si>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</si>
  <si>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</si>
  <si>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</si>
  <si>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</si>
  <si>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</si>
  <si>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</si>
  <si>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</si>
  <si>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</si>
  <si>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</si>
  <si>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</si>
  <si>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</si>
  <si>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</si>
  <si>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</si>
  <si>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</si>
  <si>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</si>
  <si>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</si>
  <si>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</si>
  <si>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</si>
  <si>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</si>
  <si>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</si>
  <si>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</si>
  <si>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</si>
  <si>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</si>
  <si>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</si>
  <si>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</si>
  <si>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</si>
  <si>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</si>
  <si>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</si>
  <si>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</si>
  <si>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</si>
  <si>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</si>
  <si>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</si>
  <si>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</si>
  <si>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</si>
  <si>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</si>
  <si>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</si>
  <si>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</si>
  <si>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</si>
  <si>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</si>
  <si>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</si>
  <si>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</si>
  <si>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</si>
  <si>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</si>
  <si>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</si>
  <si>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</si>
  <si>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</si>
  <si>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</si>
  <si>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</si>
  <si>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</si>
  <si>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</si>
  <si>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</si>
  <si>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</si>
  <si>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</si>
  <si>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</si>
  <si>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</si>
  <si>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</si>
  <si>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</si>
  <si>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</si>
  <si>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</si>
  <si>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</si>
  <si>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</si>
  <si>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</si>
  <si>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</si>
  <si>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</si>
  <si>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</si>
  <si>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</si>
  <si>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</si>
  <si>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</si>
  <si>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</si>
  <si>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</si>
  <si>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</si>
  <si>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</si>
  <si>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</si>
  <si>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</si>
  <si>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</si>
  <si>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</si>
  <si>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</si>
  <si>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</si>
  <si>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</si>
  <si>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</si>
  <si>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</si>
  <si>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</si>
  <si>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</si>
  <si>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</si>
  <si>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</si>
  <si>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</si>
  <si>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</si>
  <si>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</si>
  <si>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</si>
  <si>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</si>
  <si>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</si>
  <si>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</si>
  <si>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</si>
  <si>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</si>
  <si>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-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</si>
  <si>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</si>
  <si>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</si>
  <si>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</si>
  <si>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</si>
  <si>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</si>
  <si>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</si>
  <si>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الثاني ج للبنين</t>
  </si>
  <si>
    <t>ABIMANYU HAIKAL SABATINI</t>
  </si>
  <si>
    <t>0154</t>
  </si>
  <si>
    <t>AHMAD FAUZI</t>
  </si>
  <si>
    <t>0155</t>
  </si>
  <si>
    <t>AHMAD IBRAHIM MUWAFI</t>
  </si>
  <si>
    <t>0156</t>
  </si>
  <si>
    <t>AHMAD JUANDA</t>
  </si>
  <si>
    <t>0157</t>
  </si>
  <si>
    <t>ALFAZRI ALQALIFI</t>
  </si>
  <si>
    <t>0158</t>
  </si>
  <si>
    <t>ALVIAN RIZKI HENDRAWAN</t>
  </si>
  <si>
    <t>0159</t>
  </si>
  <si>
    <t>AMAR RULLOH RAHMADANI</t>
  </si>
  <si>
    <t>0160</t>
  </si>
  <si>
    <t>ARJUNA PUTRA KUSWIYANSYAH</t>
  </si>
  <si>
    <t>0161</t>
  </si>
  <si>
    <t>ASYA AL-GHAZALI</t>
  </si>
  <si>
    <t>0162</t>
  </si>
  <si>
    <t>BAYU SAPUTRA</t>
  </si>
  <si>
    <t>0163</t>
  </si>
  <si>
    <t>DANISH SEPTIANSYAH</t>
  </si>
  <si>
    <t>0164</t>
  </si>
  <si>
    <t>FERDI JULIAN SYAPUTRA</t>
  </si>
  <si>
    <t>0165</t>
  </si>
  <si>
    <t>FIKRI FAUZAN</t>
  </si>
  <si>
    <t>0166</t>
  </si>
  <si>
    <t>IRTIZA RAI NAFI FAIZULLAH</t>
  </si>
  <si>
    <t>0167</t>
  </si>
  <si>
    <t>JANUAR JATI KUSUMA</t>
  </si>
  <si>
    <t>0168</t>
  </si>
  <si>
    <t>KHAERUL ANAS</t>
  </si>
  <si>
    <t>0169</t>
  </si>
  <si>
    <t>MUHAMAD FADIL NASRULLAH</t>
  </si>
  <si>
    <t>0170</t>
  </si>
  <si>
    <t>MUHAMAD IDZAL RAMADAN</t>
  </si>
  <si>
    <t>0171</t>
  </si>
  <si>
    <t>MUHAMMAD ALFARIZY WINATA</t>
  </si>
  <si>
    <t>0172</t>
  </si>
  <si>
    <t>MUHAMMAD BASITH ARRAFI</t>
  </si>
  <si>
    <t>0173</t>
  </si>
  <si>
    <t>MUHAMMAD FARHAN HUSNI RAMADHAN</t>
  </si>
  <si>
    <t>0174</t>
  </si>
  <si>
    <t>MUHAMMAD IRFAN NAUFAL</t>
  </si>
  <si>
    <t>0175</t>
  </si>
  <si>
    <t>NASRUDIN HASAN</t>
  </si>
  <si>
    <t>0176</t>
  </si>
  <si>
    <t>NOVAL ROMDONI</t>
  </si>
  <si>
    <t>0177</t>
  </si>
  <si>
    <t>REZVAN NUGRAHA</t>
  </si>
  <si>
    <t>0178</t>
  </si>
  <si>
    <t>RIZKI ADITIA</t>
  </si>
  <si>
    <t>0179</t>
  </si>
  <si>
    <t>SAPUTRA FAHRI ADITYA</t>
  </si>
  <si>
    <t>0180</t>
  </si>
  <si>
    <t>TEGUH FADILLAH</t>
  </si>
  <si>
    <t>0181</t>
  </si>
  <si>
    <t>ZAIDAN NAUFAL ARIFIN</t>
  </si>
  <si>
    <t>0182</t>
  </si>
  <si>
    <t>الفجر القليفى</t>
  </si>
  <si>
    <t>جرب ولا حظ تكن عارفا</t>
  </si>
  <si>
    <t>محمّد سيفول</t>
  </si>
  <si>
    <t>خيرالأنس</t>
  </si>
  <si>
    <t>سابوترا فاهري أديتيا</t>
  </si>
  <si>
    <t>محمد ارفا نوفل</t>
  </si>
  <si>
    <t>فكر فوزان</t>
  </si>
  <si>
    <t>ألفيان رزقي هندروان</t>
  </si>
  <si>
    <t>رزقى أدتيا</t>
  </si>
  <si>
    <t>جنوار جتي كسمى</t>
  </si>
  <si>
    <t>محمد عدزال رمضان</t>
  </si>
  <si>
    <t>عمار رولا الرّحمادني</t>
  </si>
  <si>
    <t>محمد الفارسي وينات</t>
  </si>
  <si>
    <t>أحمد ابراهيم موافيي</t>
  </si>
  <si>
    <t>محمد باسط الرافي</t>
  </si>
  <si>
    <t>بايو سافوتر</t>
  </si>
  <si>
    <t>أحمد جواندا</t>
  </si>
  <si>
    <t>نوفل رمضان</t>
  </si>
  <si>
    <t>أبهيمانيو هيكل ساباتيني</t>
  </si>
  <si>
    <t>ريزفان نوغراها</t>
  </si>
  <si>
    <t>دانس سفتينساه</t>
  </si>
  <si>
    <t>نصر الدين حسن</t>
  </si>
  <si>
    <t>ارتيزا راي نافع فيض الله</t>
  </si>
  <si>
    <t>اسيا الغزالي</t>
  </si>
  <si>
    <t>أرجونا بوترا كوسونسياه</t>
  </si>
  <si>
    <t>محمد فرحان حسني رمضان</t>
  </si>
  <si>
    <t>تاغح فضل الله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</si>
</sst>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5" fontId="16" fillId="0" borderId="2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Spin" dx="22" fmlaLink="$U$8" max="30000" page="10" val="29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9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297656</xdr:colOff>
      <xdr:row>52</xdr:row>
      <xdr:rowOff>85990</xdr:rowOff>
    </xdr:from>
    <xdr:to>
      <xdr:col>14</xdr:col>
      <xdr:colOff>234179</xdr:colOff>
      <xdr:row>57</xdr:row>
      <xdr:rowOff>156729</xdr:rowOff>
    </xdr:to>
    <xdr:pic>
      <xdr:nvPicPr>
        <xdr:cNvPr id="2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F3E20D6F-9C74-4827-B288-29290424E7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60625" y="10160000"/>
          <a:ext cx="2443450" cy="12282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zoomScale="94" workbookViewId="0">
      <selection activeCell="C19" sqref="C19:D20"/>
    </sheetView>
  </sheetViews>
  <sheetFormatPr defaultColWidth="8.7265625" defaultRowHeight="14.5" x14ac:dyDescent="0.35"/>
  <cols>
    <col min="1" max="1" width="8.7265625" style="22" customWidth="1"/>
    <col min="2" max="2" width="1.1796875" style="22" hidden="1" customWidth="1"/>
    <col min="3" max="3" width="24.453125" style="22" customWidth="1"/>
    <col min="4" max="4" width="24.81640625" style="22" customWidth="1"/>
    <col min="5" max="5" width="2.453125" style="22" customWidth="1"/>
    <col min="6" max="6" width="24.26953125" style="22" customWidth="1"/>
    <col min="7" max="16384" width="8.7265625" style="22"/>
  </cols>
  <sheetData>
    <row r="1" spans="1:12" x14ac:dyDescent="0.35">
      <c r="C1" s="125" t="s">
        <v>158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26"/>
      <c r="D3" s="127"/>
      <c r="E3" s="127"/>
      <c r="F3" s="127"/>
      <c r="G3" s="128"/>
    </row>
    <row r="4" spans="1:12" ht="21" x14ac:dyDescent="0.35">
      <c r="A4" s="22" t="s">
        <v>81</v>
      </c>
      <c r="B4" s="22" t="str">
        <f>CONCATENATE(F4," ",E4," ",C4)</f>
        <v>الصف  : الثاني ج للبنين</v>
      </c>
      <c r="C4" s="121" t="s">
        <v>279</v>
      </c>
      <c r="D4" s="121"/>
      <c r="E4" s="121" t="s">
        <v>139</v>
      </c>
      <c r="F4" s="60" t="s">
        <v>138</v>
      </c>
      <c r="G4" s="120">
        <v>1</v>
      </c>
    </row>
    <row r="5" spans="1:12" x14ac:dyDescent="0.35">
      <c r="C5" s="121"/>
      <c r="D5" s="121"/>
      <c r="E5" s="121"/>
      <c r="F5" s="59" t="s">
        <v>143</v>
      </c>
      <c r="G5" s="120"/>
    </row>
    <row r="6" spans="1:12" ht="7" customHeight="1" x14ac:dyDescent="0.35">
      <c r="C6" s="119"/>
      <c r="D6" s="119"/>
      <c r="E6" s="119"/>
      <c r="F6" s="119"/>
      <c r="G6" s="119"/>
    </row>
    <row r="7" spans="1:12" ht="21" x14ac:dyDescent="0.35">
      <c r="A7" s="23" t="s">
        <v>81</v>
      </c>
      <c r="B7" s="22" t="str">
        <f>CONCATENATE(F7," ",E7," ",C7)</f>
        <v>الفصل الدراسي : الأول</v>
      </c>
      <c r="C7" s="129" t="s">
        <v>271</v>
      </c>
      <c r="D7" s="129"/>
      <c r="E7" s="121" t="s">
        <v>139</v>
      </c>
      <c r="F7" s="60" t="s">
        <v>150</v>
      </c>
      <c r="G7" s="120">
        <v>2</v>
      </c>
    </row>
    <row r="8" spans="1:12" ht="21.65" customHeight="1" x14ac:dyDescent="0.35">
      <c r="C8" s="129"/>
      <c r="D8" s="129"/>
      <c r="E8" s="121"/>
      <c r="F8" s="59" t="s">
        <v>151</v>
      </c>
      <c r="G8" s="120"/>
    </row>
    <row r="9" spans="1:12" ht="7" customHeight="1" x14ac:dyDescent="0.35">
      <c r="C9" s="119"/>
      <c r="D9" s="119"/>
      <c r="E9" s="119"/>
      <c r="F9" s="119"/>
      <c r="G9" s="119"/>
    </row>
    <row r="10" spans="1:12" ht="26.5" customHeight="1" x14ac:dyDescent="0.5">
      <c r="A10" s="22" t="s">
        <v>81</v>
      </c>
      <c r="B10" s="22" t="str">
        <f>CONCATENATE(F10," : ")</f>
        <v xml:space="preserve">العام الدراسي : </v>
      </c>
      <c r="C10" s="131" t="s">
        <v>273</v>
      </c>
      <c r="D10" s="131"/>
      <c r="E10" s="121" t="s">
        <v>139</v>
      </c>
      <c r="F10" s="58" t="s">
        <v>140</v>
      </c>
      <c r="G10" s="120">
        <v>3</v>
      </c>
    </row>
    <row r="11" spans="1:12" ht="26.15" customHeight="1" x14ac:dyDescent="0.35">
      <c r="B11" s="113" t="str">
        <f>CONCATENATE(C10," ","م")</f>
        <v>٢٠٢٤ - ٢٠٢٥ م</v>
      </c>
      <c r="C11" s="130" t="s">
        <v>274</v>
      </c>
      <c r="D11" s="130"/>
      <c r="E11" s="121"/>
      <c r="F11" s="59" t="s">
        <v>142</v>
      </c>
      <c r="G11" s="120"/>
    </row>
    <row r="12" spans="1:12" ht="6.65" customHeight="1" x14ac:dyDescent="0.35">
      <c r="B12" s="113" t="str">
        <f>CONCATENATE(C11," ","ه")</f>
        <v>١٤٤٥ - ١٤٤٦ ه</v>
      </c>
      <c r="C12" s="119"/>
      <c r="D12" s="119"/>
      <c r="E12" s="119"/>
      <c r="F12" s="119"/>
      <c r="G12" s="119"/>
    </row>
    <row r="13" spans="1:12" ht="21" x14ac:dyDescent="0.5">
      <c r="C13" s="123" t="s">
        <v>275</v>
      </c>
      <c r="D13" s="124"/>
      <c r="E13" s="121" t="s">
        <v>139</v>
      </c>
      <c r="F13" s="58" t="s">
        <v>141</v>
      </c>
      <c r="G13" s="120">
        <v>4</v>
      </c>
      <c r="K13" s="56"/>
    </row>
    <row r="14" spans="1:12" ht="22.5" customHeight="1" x14ac:dyDescent="0.35">
      <c r="C14" s="124" t="s">
        <v>276</v>
      </c>
      <c r="D14" s="124"/>
      <c r="E14" s="121"/>
      <c r="F14" s="59" t="s">
        <v>144</v>
      </c>
      <c r="G14" s="120"/>
      <c r="K14" s="56"/>
    </row>
    <row r="15" spans="1:12" ht="6" customHeight="1" x14ac:dyDescent="0.35">
      <c r="C15" s="119"/>
      <c r="D15" s="119"/>
      <c r="E15" s="119"/>
      <c r="F15" s="119"/>
      <c r="G15" s="119"/>
    </row>
    <row r="16" spans="1:12" ht="21" x14ac:dyDescent="0.5">
      <c r="C16" s="118" t="s">
        <v>264</v>
      </c>
      <c r="D16" s="118"/>
      <c r="E16" s="121" t="s">
        <v>139</v>
      </c>
      <c r="F16" s="58" t="s">
        <v>146</v>
      </c>
      <c r="G16" s="120">
        <v>5</v>
      </c>
      <c r="K16" s="56"/>
      <c r="L16" s="56"/>
    </row>
    <row r="17" spans="3:12" ht="14.5" customHeight="1" x14ac:dyDescent="0.35">
      <c r="C17" s="118"/>
      <c r="D17" s="118"/>
      <c r="E17" s="121"/>
      <c r="F17" s="59" t="s">
        <v>148</v>
      </c>
      <c r="G17" s="120"/>
    </row>
    <row r="18" spans="3:12" ht="6" customHeight="1" x14ac:dyDescent="0.5">
      <c r="C18" s="122"/>
      <c r="D18" s="122"/>
      <c r="E18" s="122"/>
      <c r="F18" s="122"/>
      <c r="G18" s="122"/>
    </row>
    <row r="19" spans="3:12" ht="21" x14ac:dyDescent="0.5">
      <c r="C19" s="118" t="s">
        <v>340</v>
      </c>
      <c r="D19" s="118"/>
      <c r="E19" s="121" t="s">
        <v>139</v>
      </c>
      <c r="F19" s="58" t="s">
        <v>147</v>
      </c>
      <c r="G19" s="120">
        <v>6</v>
      </c>
    </row>
    <row r="20" spans="3:12" ht="14.5" customHeight="1" x14ac:dyDescent="0.35">
      <c r="C20" s="118"/>
      <c r="D20" s="118"/>
      <c r="E20" s="121"/>
      <c r="F20" s="57" t="s">
        <v>149</v>
      </c>
      <c r="G20" s="120"/>
    </row>
    <row r="24" spans="3:12" x14ac:dyDescent="0.35">
      <c r="L24" s="56"/>
    </row>
    <row r="25" spans="3:12" x14ac:dyDescent="0.35">
      <c r="L25" s="56"/>
    </row>
    <row r="26" spans="3:12" x14ac:dyDescent="0.35">
      <c r="L26" s="56"/>
    </row>
    <row r="27" spans="3:12" x14ac:dyDescent="0.35">
      <c r="L27" s="56"/>
    </row>
    <row r="28" spans="3:12" x14ac:dyDescent="0.35">
      <c r="L28" s="56"/>
    </row>
    <row r="29" spans="3:12" x14ac:dyDescent="0.35">
      <c r="L29" s="56"/>
    </row>
    <row r="30" spans="3:12" x14ac:dyDescent="0.35">
      <c r="L30" s="56"/>
    </row>
    <row r="31" spans="3:12" x14ac:dyDescent="0.35">
      <c r="L31" s="56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topLeftCell="A21" zoomScale="89" zoomScaleNormal="89" workbookViewId="0">
      <selection activeCell="D31" sqref="D31"/>
    </sheetView>
  </sheetViews>
  <sheetFormatPr defaultColWidth="8.7265625" defaultRowHeight="14.5" x14ac:dyDescent="0.35"/>
  <cols>
    <col min="1" max="1" width="6.54296875" customWidth="1"/>
    <col min="2" max="2" width="32.453125" style="22" customWidth="1"/>
    <col min="3" max="3" width="10.1796875" style="22" customWidth="1"/>
    <col min="4" max="4" width="32.54296875" style="22" customWidth="1"/>
    <col min="5" max="16384" width="8.7265625" style="22"/>
  </cols>
  <sheetData>
    <row r="1" spans="1:4" ht="27.65" customHeight="1" x14ac:dyDescent="0.35">
      <c r="A1" s="13" t="s">
        <v>62</v>
      </c>
      <c r="B1" s="13" t="s">
        <v>152</v>
      </c>
      <c r="C1" s="13" t="s">
        <v>153</v>
      </c>
      <c r="D1" s="13" t="s">
        <v>278</v>
      </c>
    </row>
    <row r="2" spans="1:4" ht="18" customHeight="1" x14ac:dyDescent="0.35">
      <c r="A2" s="8">
        <v>1</v>
      </c>
      <c r="B2" s="115" t="s">
        <v>280</v>
      </c>
      <c r="C2" s="116" t="s">
        <v>281</v>
      </c>
      <c r="D2" s="117" t="s">
        <v>356</v>
      </c>
    </row>
    <row r="3" spans="1:4" ht="18" customHeight="1" x14ac:dyDescent="0.35">
      <c r="A3" s="8">
        <v>2</v>
      </c>
      <c r="B3" s="115" t="s">
        <v>282</v>
      </c>
      <c r="C3" s="116" t="s">
        <v>283</v>
      </c>
      <c r="D3" s="117" t="s">
        <v>81</v>
      </c>
    </row>
    <row r="4" spans="1:4" ht="18" customHeight="1" x14ac:dyDescent="0.35">
      <c r="A4" s="8">
        <v>3</v>
      </c>
      <c r="B4" s="115" t="s">
        <v>284</v>
      </c>
      <c r="C4" s="116" t="s">
        <v>285</v>
      </c>
      <c r="D4" s="117" t="s">
        <v>351</v>
      </c>
    </row>
    <row r="5" spans="1:4" ht="18" customHeight="1" x14ac:dyDescent="0.35">
      <c r="A5" s="8">
        <v>4</v>
      </c>
      <c r="B5" s="115" t="s">
        <v>286</v>
      </c>
      <c r="C5" s="116" t="s">
        <v>287</v>
      </c>
      <c r="D5" s="117" t="s">
        <v>354</v>
      </c>
    </row>
    <row r="6" spans="1:4" ht="18" customHeight="1" x14ac:dyDescent="0.35">
      <c r="A6" s="8">
        <v>5</v>
      </c>
      <c r="B6" s="115" t="s">
        <v>288</v>
      </c>
      <c r="C6" s="116" t="s">
        <v>289</v>
      </c>
      <c r="D6" s="117" t="s">
        <v>338</v>
      </c>
    </row>
    <row r="7" spans="1:4" ht="18" customHeight="1" x14ac:dyDescent="0.35">
      <c r="A7" s="8">
        <v>6</v>
      </c>
      <c r="B7" s="115" t="s">
        <v>290</v>
      </c>
      <c r="C7" s="116" t="s">
        <v>291</v>
      </c>
      <c r="D7" s="117" t="s">
        <v>345</v>
      </c>
    </row>
    <row r="8" spans="1:4" ht="18" customHeight="1" x14ac:dyDescent="0.35">
      <c r="A8" s="8">
        <v>7</v>
      </c>
      <c r="B8" s="115" t="s">
        <v>292</v>
      </c>
      <c r="C8" s="116" t="s">
        <v>293</v>
      </c>
      <c r="D8" s="117" t="s">
        <v>349</v>
      </c>
    </row>
    <row r="9" spans="1:4" ht="18" customHeight="1" x14ac:dyDescent="0.35">
      <c r="A9" s="8">
        <v>8</v>
      </c>
      <c r="B9" s="115" t="s">
        <v>294</v>
      </c>
      <c r="C9" s="116" t="s">
        <v>295</v>
      </c>
      <c r="D9" s="117" t="s">
        <v>362</v>
      </c>
    </row>
    <row r="10" spans="1:4" ht="18" customHeight="1" x14ac:dyDescent="0.35">
      <c r="A10" s="8">
        <v>9</v>
      </c>
      <c r="B10" s="115" t="s">
        <v>296</v>
      </c>
      <c r="C10" s="116" t="s">
        <v>297</v>
      </c>
      <c r="D10" s="117" t="s">
        <v>361</v>
      </c>
    </row>
    <row r="11" spans="1:4" ht="18" customHeight="1" x14ac:dyDescent="0.35">
      <c r="A11" s="8">
        <v>10</v>
      </c>
      <c r="B11" s="115" t="s">
        <v>298</v>
      </c>
      <c r="C11" s="116" t="s">
        <v>299</v>
      </c>
      <c r="D11" s="117" t="s">
        <v>353</v>
      </c>
    </row>
    <row r="12" spans="1:4" ht="18" customHeight="1" x14ac:dyDescent="0.35">
      <c r="A12" s="8">
        <v>11</v>
      </c>
      <c r="B12" s="115" t="s">
        <v>300</v>
      </c>
      <c r="C12" s="116" t="s">
        <v>301</v>
      </c>
      <c r="D12" s="117" t="s">
        <v>358</v>
      </c>
    </row>
    <row r="13" spans="1:4" ht="18" customHeight="1" x14ac:dyDescent="0.35">
      <c r="A13" s="8">
        <v>12</v>
      </c>
      <c r="B13" s="115" t="s">
        <v>302</v>
      </c>
      <c r="C13" s="116" t="s">
        <v>303</v>
      </c>
      <c r="D13" s="117" t="s">
        <v>81</v>
      </c>
    </row>
    <row r="14" spans="1:4" ht="18" customHeight="1" x14ac:dyDescent="0.35">
      <c r="A14" s="8">
        <v>13</v>
      </c>
      <c r="B14" s="115" t="s">
        <v>304</v>
      </c>
      <c r="C14" s="116" t="s">
        <v>305</v>
      </c>
      <c r="D14" s="117" t="s">
        <v>344</v>
      </c>
    </row>
    <row r="15" spans="1:4" ht="18" customHeight="1" x14ac:dyDescent="0.35">
      <c r="A15" s="8">
        <v>14</v>
      </c>
      <c r="B15" s="115" t="s">
        <v>306</v>
      </c>
      <c r="C15" s="116" t="s">
        <v>307</v>
      </c>
      <c r="D15" s="117" t="s">
        <v>360</v>
      </c>
    </row>
    <row r="16" spans="1:4" ht="18" customHeight="1" x14ac:dyDescent="0.35">
      <c r="A16" s="8">
        <v>15</v>
      </c>
      <c r="B16" s="115" t="s">
        <v>308</v>
      </c>
      <c r="C16" s="116" t="s">
        <v>309</v>
      </c>
      <c r="D16" s="117" t="s">
        <v>347</v>
      </c>
    </row>
    <row r="17" spans="1:4" ht="18" customHeight="1" x14ac:dyDescent="0.35">
      <c r="A17" s="8">
        <v>16</v>
      </c>
      <c r="B17" s="115" t="s">
        <v>310</v>
      </c>
      <c r="C17" s="116" t="s">
        <v>311</v>
      </c>
      <c r="D17" s="117" t="s">
        <v>341</v>
      </c>
    </row>
    <row r="18" spans="1:4" ht="18" customHeight="1" x14ac:dyDescent="0.35">
      <c r="A18" s="8">
        <v>17</v>
      </c>
      <c r="B18" s="115" t="s">
        <v>312</v>
      </c>
      <c r="C18" s="116" t="s">
        <v>313</v>
      </c>
      <c r="D18" s="117" t="s">
        <v>81</v>
      </c>
    </row>
    <row r="19" spans="1:4" ht="18" customHeight="1" x14ac:dyDescent="0.35">
      <c r="A19" s="8">
        <v>18</v>
      </c>
      <c r="B19" s="115" t="s">
        <v>314</v>
      </c>
      <c r="C19" s="116" t="s">
        <v>315</v>
      </c>
      <c r="D19" s="117" t="s">
        <v>348</v>
      </c>
    </row>
    <row r="20" spans="1:4" ht="18" customHeight="1" x14ac:dyDescent="0.35">
      <c r="A20" s="8">
        <v>19</v>
      </c>
      <c r="B20" s="115" t="s">
        <v>316</v>
      </c>
      <c r="C20" s="116" t="s">
        <v>317</v>
      </c>
      <c r="D20" s="117" t="s">
        <v>350</v>
      </c>
    </row>
    <row r="21" spans="1:4" ht="18" customHeight="1" x14ac:dyDescent="0.35">
      <c r="A21" s="8">
        <v>20</v>
      </c>
      <c r="B21" s="115" t="s">
        <v>318</v>
      </c>
      <c r="C21" s="116" t="s">
        <v>319</v>
      </c>
      <c r="D21" s="117" t="s">
        <v>352</v>
      </c>
    </row>
    <row r="22" spans="1:4" ht="18" customHeight="1" x14ac:dyDescent="0.35">
      <c r="A22" s="8">
        <v>21</v>
      </c>
      <c r="B22" s="115" t="s">
        <v>320</v>
      </c>
      <c r="C22" s="116" t="s">
        <v>321</v>
      </c>
      <c r="D22" s="117" t="s">
        <v>363</v>
      </c>
    </row>
    <row r="23" spans="1:4" ht="18" customHeight="1" x14ac:dyDescent="0.35">
      <c r="A23" s="8">
        <v>22</v>
      </c>
      <c r="B23" s="115" t="s">
        <v>322</v>
      </c>
      <c r="C23" s="116" t="s">
        <v>323</v>
      </c>
      <c r="D23" s="117" t="s">
        <v>343</v>
      </c>
    </row>
    <row r="24" spans="1:4" ht="18" customHeight="1" x14ac:dyDescent="0.35">
      <c r="A24" s="8">
        <v>23</v>
      </c>
      <c r="B24" s="115" t="s">
        <v>324</v>
      </c>
      <c r="C24" s="116" t="s">
        <v>325</v>
      </c>
      <c r="D24" s="117" t="s">
        <v>359</v>
      </c>
    </row>
    <row r="25" spans="1:4" ht="18" customHeight="1" x14ac:dyDescent="0.35">
      <c r="A25" s="8">
        <v>24</v>
      </c>
      <c r="B25" s="115" t="s">
        <v>326</v>
      </c>
      <c r="C25" s="116" t="s">
        <v>327</v>
      </c>
      <c r="D25" s="117" t="s">
        <v>355</v>
      </c>
    </row>
    <row r="26" spans="1:4" ht="18" customHeight="1" x14ac:dyDescent="0.35">
      <c r="A26" s="8">
        <v>25</v>
      </c>
      <c r="B26" s="115" t="s">
        <v>328</v>
      </c>
      <c r="C26" s="116" t="s">
        <v>329</v>
      </c>
      <c r="D26" s="117" t="s">
        <v>357</v>
      </c>
    </row>
    <row r="27" spans="1:4" ht="18" customHeight="1" x14ac:dyDescent="0.35">
      <c r="A27" s="8">
        <v>26</v>
      </c>
      <c r="B27" s="115" t="s">
        <v>330</v>
      </c>
      <c r="C27" s="116" t="s">
        <v>331</v>
      </c>
      <c r="D27" s="117" t="s">
        <v>346</v>
      </c>
    </row>
    <row r="28" spans="1:4" ht="18" customHeight="1" x14ac:dyDescent="0.35">
      <c r="A28" s="8">
        <v>27</v>
      </c>
      <c r="B28" s="115" t="s">
        <v>332</v>
      </c>
      <c r="C28" s="116" t="s">
        <v>333</v>
      </c>
      <c r="D28" s="117" t="s">
        <v>342</v>
      </c>
    </row>
    <row r="29" spans="1:4" ht="18" customHeight="1" x14ac:dyDescent="0.35">
      <c r="A29" s="8">
        <v>28</v>
      </c>
      <c r="B29" s="115" t="s">
        <v>334</v>
      </c>
      <c r="C29" s="116" t="s">
        <v>335</v>
      </c>
      <c r="D29" s="117" t="s">
        <v>364</v>
      </c>
    </row>
    <row r="30" spans="1:4" ht="18" customHeight="1" x14ac:dyDescent="0.35">
      <c r="A30" s="8">
        <v>29</v>
      </c>
      <c r="B30" s="115" t="s">
        <v>336</v>
      </c>
      <c r="C30" s="116" t="s">
        <v>337</v>
      </c>
      <c r="D30" s="117" t="s">
        <v>81</v>
      </c>
    </row>
    <row r="31" spans="1:4" ht="18" customHeight="1" x14ac:dyDescent="0.35">
      <c r="A31" s="8">
        <v>30</v>
      </c>
      <c r="B31" s="115"/>
      <c r="C31" s="116"/>
      <c r="D31" s="117" t="s">
        <v>81</v>
      </c>
    </row>
    <row r="32" spans="1:4" ht="18" customHeight="1" x14ac:dyDescent="0.35">
      <c r="A32" s="8">
        <v>31</v>
      </c>
      <c r="B32" s="115"/>
      <c r="C32" s="115"/>
      <c r="D32" s="117" t="s">
        <v>81</v>
      </c>
    </row>
    <row r="33" spans="1:4" ht="18" customHeight="1" x14ac:dyDescent="0.35">
      <c r="A33" s="8">
        <v>32</v>
      </c>
      <c r="B33" s="115"/>
      <c r="C33" s="115"/>
      <c r="D33" s="117" t="s">
        <v>81</v>
      </c>
    </row>
    <row r="34" spans="1:4" ht="18" customHeight="1" x14ac:dyDescent="0.35">
      <c r="A34" s="8">
        <v>33</v>
      </c>
      <c r="B34" s="115"/>
      <c r="C34" s="115"/>
      <c r="D34" s="117" t="s">
        <v>81</v>
      </c>
    </row>
    <row r="35" spans="1:4" ht="18" customHeight="1" x14ac:dyDescent="0.35">
      <c r="A35" s="8">
        <v>34</v>
      </c>
      <c r="B35" s="115"/>
      <c r="C35" s="115"/>
      <c r="D35" s="117" t="s">
        <v>81</v>
      </c>
    </row>
    <row r="36" spans="1:4" ht="18" customHeight="1" x14ac:dyDescent="0.35">
      <c r="A36" s="8">
        <v>35</v>
      </c>
      <c r="B36" s="115"/>
      <c r="C36" s="115"/>
      <c r="D36" s="117" t="s">
        <v>81</v>
      </c>
    </row>
    <row r="37" spans="1:4" ht="18" customHeight="1" x14ac:dyDescent="0.35">
      <c r="A37" s="8">
        <v>36</v>
      </c>
      <c r="B37" s="115"/>
      <c r="C37" s="115"/>
      <c r="D37" s="117" t="s">
        <v>81</v>
      </c>
    </row>
    <row r="38" spans="1:4" ht="18" customHeight="1" x14ac:dyDescent="0.35">
      <c r="A38" s="8">
        <v>37</v>
      </c>
      <c r="B38" s="115"/>
      <c r="C38" s="115"/>
      <c r="D38" s="117" t="s">
        <v>81</v>
      </c>
    </row>
    <row r="39" spans="1:4" ht="18" customHeight="1" x14ac:dyDescent="0.35">
      <c r="A39" s="8">
        <v>38</v>
      </c>
      <c r="B39" s="115"/>
      <c r="C39" s="115"/>
      <c r="D39" s="117" t="s">
        <v>81</v>
      </c>
    </row>
    <row r="40" spans="1:4" ht="18" customHeight="1" x14ac:dyDescent="0.35">
      <c r="A40" s="8">
        <v>39</v>
      </c>
      <c r="B40" s="115"/>
      <c r="C40" s="115"/>
      <c r="D40" s="117" t="s">
        <v>81</v>
      </c>
    </row>
    <row r="41" spans="1:4" ht="18" customHeight="1" x14ac:dyDescent="0.35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zoomScale="62" zoomScaleNormal="100" workbookViewId="0">
      <selection activeCell="U31" sqref="U31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5" width="5.1796875" customWidth="1"/>
    <col min="26" max="26" width="8.453125" customWidth="1"/>
    <col min="27" max="27" width="7.1796875" style="5" bestFit="1" customWidth="1"/>
  </cols>
  <sheetData>
    <row r="1" spans="1:27" ht="71.150000000000006" customHeight="1" x14ac:dyDescent="0.35">
      <c r="A1" s="12" t="s">
        <v>62</v>
      </c>
      <c r="B1" s="13" t="s">
        <v>152</v>
      </c>
      <c r="C1" s="12" t="s">
        <v>50</v>
      </c>
      <c r="D1" s="106" t="s">
        <v>266</v>
      </c>
      <c r="E1" s="106" t="s">
        <v>7</v>
      </c>
      <c r="F1" s="106" t="s">
        <v>9</v>
      </c>
      <c r="G1" s="106" t="s">
        <v>12</v>
      </c>
      <c r="H1" s="106" t="s">
        <v>265</v>
      </c>
      <c r="I1" s="106" t="s">
        <v>52</v>
      </c>
      <c r="J1" s="106" t="s">
        <v>269</v>
      </c>
      <c r="K1" s="106" t="s">
        <v>53</v>
      </c>
      <c r="L1" s="106" t="s">
        <v>15</v>
      </c>
      <c r="M1" s="106" t="s">
        <v>270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267</v>
      </c>
      <c r="X1" s="14" t="s">
        <v>268</v>
      </c>
      <c r="Y1" s="14" t="s">
        <v>61</v>
      </c>
      <c r="Z1" s="15" t="s">
        <v>63</v>
      </c>
      <c r="AA1" s="16" t="s">
        <v>129</v>
      </c>
    </row>
    <row r="2" spans="1:27" ht="15.5" x14ac:dyDescent="0.35">
      <c r="A2" s="11">
        <f>'Data Siswa'!A2</f>
        <v>1</v>
      </c>
      <c r="B2" s="81" t="str">
        <f>'Data Siswa'!B2</f>
        <v>ABIMANYU HAIKAL SABATINI</v>
      </c>
      <c r="C2" s="11" t="str">
        <f>'Data Siswa'!C2</f>
        <v>0154</v>
      </c>
      <c r="D2" s="17">
        <v>4</v>
      </c>
      <c r="E2" s="17">
        <v>7</v>
      </c>
      <c r="F2" s="17">
        <v>4</v>
      </c>
      <c r="G2" s="17">
        <v>5</v>
      </c>
      <c r="H2" s="17">
        <v>7</v>
      </c>
      <c r="I2" s="17">
        <v>5</v>
      </c>
      <c r="J2" s="17">
        <v>5</v>
      </c>
      <c r="K2" s="17">
        <v>4</v>
      </c>
      <c r="L2" s="17">
        <v>4</v>
      </c>
      <c r="M2" s="17">
        <v>5</v>
      </c>
      <c r="N2" s="17">
        <v>4</v>
      </c>
      <c r="O2" s="17">
        <v>4</v>
      </c>
      <c r="P2" s="17">
        <v>6.5</v>
      </c>
      <c r="Q2" s="17">
        <v>6</v>
      </c>
      <c r="R2" s="17">
        <v>8</v>
      </c>
      <c r="S2" s="17">
        <v>8</v>
      </c>
      <c r="T2" s="17">
        <v>7</v>
      </c>
      <c r="U2" s="17">
        <v>7.8</v>
      </c>
      <c r="V2" s="17">
        <v>7.5</v>
      </c>
      <c r="W2" s="17">
        <v>8</v>
      </c>
      <c r="X2" s="17">
        <v>8</v>
      </c>
      <c r="Y2" s="17">
        <v>7.5</v>
      </c>
      <c r="Z2" s="18">
        <f t="shared" ref="Z2:Z41" si="0">SUM(D2:Y2)</f>
        <v>132.30000000000001</v>
      </c>
      <c r="AA2" s="68">
        <f t="shared" ref="AA2:AA41" si="1">AVERAGE(D2:Y2)</f>
        <v>6.0136363636363646</v>
      </c>
    </row>
    <row r="3" spans="1:27" ht="15.5" x14ac:dyDescent="0.35">
      <c r="A3" s="11">
        <f>'Data Siswa'!A3</f>
        <v>2</v>
      </c>
      <c r="B3" s="81" t="str">
        <f>'Data Siswa'!B3</f>
        <v>AHMAD FAUZI</v>
      </c>
      <c r="C3" s="11" t="str">
        <f>'Data Siswa'!C3</f>
        <v>0155</v>
      </c>
      <c r="D3" s="17">
        <v>4</v>
      </c>
      <c r="E3" s="17">
        <v>7</v>
      </c>
      <c r="F3" s="17">
        <v>4.5</v>
      </c>
      <c r="G3" s="17">
        <v>5</v>
      </c>
      <c r="H3" s="17">
        <v>5</v>
      </c>
      <c r="I3" s="17">
        <v>5</v>
      </c>
      <c r="J3" s="17">
        <v>5</v>
      </c>
      <c r="K3" s="17">
        <v>4</v>
      </c>
      <c r="L3" s="17">
        <v>4.5</v>
      </c>
      <c r="M3" s="17">
        <v>4</v>
      </c>
      <c r="N3" s="17">
        <v>4</v>
      </c>
      <c r="O3" s="17">
        <v>4</v>
      </c>
      <c r="P3" s="17">
        <v>6.5</v>
      </c>
      <c r="Q3" s="17">
        <v>6.5</v>
      </c>
      <c r="R3" s="17">
        <v>8</v>
      </c>
      <c r="S3" s="17">
        <v>8</v>
      </c>
      <c r="T3" s="17">
        <v>7</v>
      </c>
      <c r="U3" s="17">
        <v>8</v>
      </c>
      <c r="V3" s="17">
        <v>8</v>
      </c>
      <c r="W3" s="17">
        <v>7.5</v>
      </c>
      <c r="X3" s="17">
        <v>8</v>
      </c>
      <c r="Y3" s="17">
        <v>8</v>
      </c>
      <c r="Z3" s="18">
        <f t="shared" si="0"/>
        <v>131.5</v>
      </c>
      <c r="AA3" s="68">
        <f t="shared" si="1"/>
        <v>5.9772727272727275</v>
      </c>
    </row>
    <row r="4" spans="1:27" ht="15.5" x14ac:dyDescent="0.35">
      <c r="A4" s="11">
        <f>'Data Siswa'!A4</f>
        <v>3</v>
      </c>
      <c r="B4" s="81" t="str">
        <f>'Data Siswa'!B4</f>
        <v>AHMAD IBRAHIM MUWAFI</v>
      </c>
      <c r="C4" s="11" t="str">
        <f>'Data Siswa'!C4</f>
        <v>0156</v>
      </c>
      <c r="D4" s="17">
        <v>4</v>
      </c>
      <c r="E4" s="17">
        <v>5.5</v>
      </c>
      <c r="F4" s="17">
        <v>4</v>
      </c>
      <c r="G4" s="17">
        <v>4.5</v>
      </c>
      <c r="H4" s="17">
        <v>5</v>
      </c>
      <c r="I4" s="17">
        <v>5</v>
      </c>
      <c r="J4" s="17">
        <v>5</v>
      </c>
      <c r="K4" s="17">
        <v>4</v>
      </c>
      <c r="L4" s="17">
        <v>4</v>
      </c>
      <c r="M4" s="17">
        <v>5</v>
      </c>
      <c r="N4" s="17">
        <v>4</v>
      </c>
      <c r="O4" s="17">
        <v>4</v>
      </c>
      <c r="P4" s="17">
        <v>6</v>
      </c>
      <c r="Q4" s="17">
        <v>6</v>
      </c>
      <c r="R4" s="17">
        <v>8</v>
      </c>
      <c r="S4" s="17">
        <v>8</v>
      </c>
      <c r="T4" s="17">
        <v>7</v>
      </c>
      <c r="U4" s="17">
        <v>7.8</v>
      </c>
      <c r="V4" s="17">
        <v>8</v>
      </c>
      <c r="W4" s="17">
        <v>7.5</v>
      </c>
      <c r="X4" s="17">
        <v>8</v>
      </c>
      <c r="Y4" s="17">
        <v>7.5</v>
      </c>
      <c r="Z4" s="18">
        <f t="shared" si="0"/>
        <v>127.8</v>
      </c>
      <c r="AA4" s="68">
        <f t="shared" si="1"/>
        <v>5.8090909090909086</v>
      </c>
    </row>
    <row r="5" spans="1:27" ht="15.5" x14ac:dyDescent="0.35">
      <c r="A5" s="11">
        <f>'Data Siswa'!A5</f>
        <v>4</v>
      </c>
      <c r="B5" s="81" t="str">
        <f>'Data Siswa'!B5</f>
        <v>AHMAD JUANDA</v>
      </c>
      <c r="C5" s="11" t="str">
        <f>'Data Siswa'!C5</f>
        <v>0157</v>
      </c>
      <c r="D5" s="17">
        <v>4</v>
      </c>
      <c r="E5" s="17">
        <v>7</v>
      </c>
      <c r="F5" s="17">
        <v>4</v>
      </c>
      <c r="G5" s="17">
        <v>5</v>
      </c>
      <c r="H5" s="17">
        <v>5</v>
      </c>
      <c r="I5" s="17">
        <v>5</v>
      </c>
      <c r="J5" s="17">
        <v>5</v>
      </c>
      <c r="K5" s="17">
        <v>5</v>
      </c>
      <c r="L5" s="17">
        <v>4.5</v>
      </c>
      <c r="M5" s="17">
        <v>4.5</v>
      </c>
      <c r="N5" s="17">
        <v>4</v>
      </c>
      <c r="O5" s="17">
        <v>4</v>
      </c>
      <c r="P5" s="17">
        <v>6.5</v>
      </c>
      <c r="Q5" s="17">
        <v>6</v>
      </c>
      <c r="R5" s="17">
        <v>8</v>
      </c>
      <c r="S5" s="17">
        <v>8</v>
      </c>
      <c r="T5" s="17">
        <v>7</v>
      </c>
      <c r="U5" s="17">
        <v>7.8</v>
      </c>
      <c r="V5" s="17">
        <v>8.5</v>
      </c>
      <c r="W5" s="17">
        <v>7.5</v>
      </c>
      <c r="X5" s="17">
        <v>8</v>
      </c>
      <c r="Y5" s="17">
        <v>7.5</v>
      </c>
      <c r="Z5" s="18">
        <f t="shared" si="0"/>
        <v>131.80000000000001</v>
      </c>
      <c r="AA5" s="68">
        <f t="shared" si="1"/>
        <v>5.9909090909090912</v>
      </c>
    </row>
    <row r="6" spans="1:27" ht="15.5" x14ac:dyDescent="0.35">
      <c r="A6" s="11">
        <f>'Data Siswa'!A6</f>
        <v>5</v>
      </c>
      <c r="B6" s="81" t="str">
        <f>'Data Siswa'!B6</f>
        <v>ALFAZRI ALQALIFI</v>
      </c>
      <c r="C6" s="11" t="str">
        <f>'Data Siswa'!C6</f>
        <v>0158</v>
      </c>
      <c r="D6" s="17">
        <v>4</v>
      </c>
      <c r="E6" s="17">
        <v>8</v>
      </c>
      <c r="F6" s="17">
        <v>4.5</v>
      </c>
      <c r="G6" s="17">
        <v>4.5</v>
      </c>
      <c r="H6" s="17">
        <v>5</v>
      </c>
      <c r="I6" s="17">
        <v>4.5</v>
      </c>
      <c r="J6" s="17">
        <v>5</v>
      </c>
      <c r="K6" s="17">
        <v>4</v>
      </c>
      <c r="L6" s="17">
        <v>4</v>
      </c>
      <c r="M6" s="17">
        <v>6.5</v>
      </c>
      <c r="N6" s="17">
        <v>4</v>
      </c>
      <c r="O6" s="17">
        <v>4</v>
      </c>
      <c r="P6" s="17">
        <v>7.5</v>
      </c>
      <c r="Q6" s="17">
        <v>5.5</v>
      </c>
      <c r="R6" s="17">
        <v>8</v>
      </c>
      <c r="S6" s="17">
        <v>8</v>
      </c>
      <c r="T6" s="17">
        <v>7</v>
      </c>
      <c r="U6" s="17">
        <v>8.1999999999999993</v>
      </c>
      <c r="V6" s="17">
        <v>8</v>
      </c>
      <c r="W6" s="17">
        <v>7.5</v>
      </c>
      <c r="X6" s="17">
        <v>8</v>
      </c>
      <c r="Y6" s="17">
        <v>7.5</v>
      </c>
      <c r="Z6" s="18">
        <f t="shared" si="0"/>
        <v>133.19999999999999</v>
      </c>
      <c r="AA6" s="68">
        <f t="shared" si="1"/>
        <v>6.0545454545454538</v>
      </c>
    </row>
    <row r="7" spans="1:27" ht="15.5" x14ac:dyDescent="0.35">
      <c r="A7" s="11">
        <f>'Data Siswa'!A7</f>
        <v>6</v>
      </c>
      <c r="B7" s="81" t="str">
        <f>'Data Siswa'!B7</f>
        <v>ALVIAN RIZKI HENDRAWAN</v>
      </c>
      <c r="C7" s="11" t="str">
        <f>'Data Siswa'!C7</f>
        <v>0159</v>
      </c>
      <c r="D7" s="17">
        <v>4</v>
      </c>
      <c r="E7" s="17">
        <v>7</v>
      </c>
      <c r="F7" s="17">
        <v>4</v>
      </c>
      <c r="G7" s="17">
        <v>4.5</v>
      </c>
      <c r="H7" s="17">
        <v>5.5</v>
      </c>
      <c r="I7" s="17">
        <v>4.5</v>
      </c>
      <c r="J7" s="17">
        <v>5</v>
      </c>
      <c r="K7" s="17">
        <v>4</v>
      </c>
      <c r="L7" s="17">
        <v>4.5</v>
      </c>
      <c r="M7" s="17">
        <v>5</v>
      </c>
      <c r="N7" s="17">
        <v>4</v>
      </c>
      <c r="O7" s="17">
        <v>4</v>
      </c>
      <c r="P7" s="17">
        <v>6.5</v>
      </c>
      <c r="Q7" s="17">
        <v>6</v>
      </c>
      <c r="R7" s="17">
        <v>8</v>
      </c>
      <c r="S7" s="17">
        <v>8</v>
      </c>
      <c r="T7" s="17">
        <v>7</v>
      </c>
      <c r="U7" s="17">
        <v>7.4</v>
      </c>
      <c r="V7" s="17">
        <v>7.5</v>
      </c>
      <c r="W7" s="17">
        <v>7.5</v>
      </c>
      <c r="X7" s="17">
        <v>8</v>
      </c>
      <c r="Y7" s="17">
        <v>7.5</v>
      </c>
      <c r="Z7" s="18">
        <f t="shared" si="0"/>
        <v>129.4</v>
      </c>
      <c r="AA7" s="68">
        <f t="shared" si="1"/>
        <v>5.8818181818181818</v>
      </c>
    </row>
    <row r="8" spans="1:27" ht="15.5" x14ac:dyDescent="0.35">
      <c r="A8" s="11">
        <f>'Data Siswa'!A8</f>
        <v>7</v>
      </c>
      <c r="B8" s="81" t="str">
        <f>'Data Siswa'!B8</f>
        <v>AMAR RULLOH RAHMADANI</v>
      </c>
      <c r="C8" s="11" t="str">
        <f>'Data Siswa'!C8</f>
        <v>0160</v>
      </c>
      <c r="D8" s="17">
        <v>4</v>
      </c>
      <c r="E8" s="17">
        <v>6</v>
      </c>
      <c r="F8" s="17">
        <v>4</v>
      </c>
      <c r="G8" s="17">
        <v>4</v>
      </c>
      <c r="H8" s="17">
        <v>6</v>
      </c>
      <c r="I8" s="17">
        <v>5</v>
      </c>
      <c r="J8" s="17">
        <v>5</v>
      </c>
      <c r="K8" s="17">
        <v>4</v>
      </c>
      <c r="L8" s="17">
        <v>4</v>
      </c>
      <c r="M8" s="17">
        <v>4.5</v>
      </c>
      <c r="N8" s="17">
        <v>4</v>
      </c>
      <c r="O8" s="17">
        <v>4</v>
      </c>
      <c r="P8" s="17">
        <v>6</v>
      </c>
      <c r="Q8" s="17">
        <v>6</v>
      </c>
      <c r="R8" s="17">
        <v>8</v>
      </c>
      <c r="S8" s="17">
        <v>8</v>
      </c>
      <c r="T8" s="17">
        <v>7</v>
      </c>
      <c r="U8" s="17">
        <v>7.8</v>
      </c>
      <c r="V8" s="17">
        <v>7.5</v>
      </c>
      <c r="W8" s="17">
        <v>7.5</v>
      </c>
      <c r="X8" s="17">
        <v>8</v>
      </c>
      <c r="Y8" s="17">
        <v>7.5</v>
      </c>
      <c r="Z8" s="18">
        <f t="shared" si="0"/>
        <v>127.8</v>
      </c>
      <c r="AA8" s="68">
        <f t="shared" si="1"/>
        <v>5.8090909090909086</v>
      </c>
    </row>
    <row r="9" spans="1:27" ht="15.5" x14ac:dyDescent="0.35">
      <c r="A9" s="11">
        <f>'Data Siswa'!A9</f>
        <v>8</v>
      </c>
      <c r="B9" s="81" t="str">
        <f>'Data Siswa'!B9</f>
        <v>ARJUNA PUTRA KUSWIYANSYAH</v>
      </c>
      <c r="C9" s="11" t="str">
        <f>'Data Siswa'!C9</f>
        <v>0161</v>
      </c>
      <c r="D9" s="17">
        <v>4</v>
      </c>
      <c r="E9" s="17">
        <v>6</v>
      </c>
      <c r="F9" s="17">
        <v>4</v>
      </c>
      <c r="G9" s="17">
        <v>4.5</v>
      </c>
      <c r="H9" s="17">
        <v>4.5</v>
      </c>
      <c r="I9" s="17">
        <v>5</v>
      </c>
      <c r="J9" s="17">
        <v>5</v>
      </c>
      <c r="K9" s="17">
        <v>4</v>
      </c>
      <c r="L9" s="17">
        <v>4</v>
      </c>
      <c r="M9" s="17">
        <v>4</v>
      </c>
      <c r="N9" s="17">
        <v>4</v>
      </c>
      <c r="O9" s="17">
        <v>4</v>
      </c>
      <c r="P9" s="17">
        <v>6</v>
      </c>
      <c r="Q9" s="17">
        <v>5.5</v>
      </c>
      <c r="R9" s="17">
        <v>8</v>
      </c>
      <c r="S9" s="17">
        <v>8</v>
      </c>
      <c r="T9" s="17">
        <v>8</v>
      </c>
      <c r="U9" s="17">
        <v>7.8</v>
      </c>
      <c r="V9" s="17">
        <v>9</v>
      </c>
      <c r="W9" s="17">
        <v>8</v>
      </c>
      <c r="X9" s="17">
        <v>8</v>
      </c>
      <c r="Y9" s="17">
        <v>8.5</v>
      </c>
      <c r="Z9" s="18">
        <f t="shared" si="0"/>
        <v>129.80000000000001</v>
      </c>
      <c r="AA9" s="68">
        <f t="shared" si="1"/>
        <v>5.9</v>
      </c>
    </row>
    <row r="10" spans="1:27" ht="15.5" x14ac:dyDescent="0.35">
      <c r="A10" s="11">
        <f>'Data Siswa'!A10</f>
        <v>9</v>
      </c>
      <c r="B10" s="81" t="str">
        <f>'Data Siswa'!B10</f>
        <v>ASYA AL-GHAZALI</v>
      </c>
      <c r="C10" s="11" t="str">
        <f>'Data Siswa'!C10</f>
        <v>0162</v>
      </c>
      <c r="D10" s="17">
        <v>6</v>
      </c>
      <c r="E10" s="17">
        <v>4.5</v>
      </c>
      <c r="F10" s="17">
        <v>4</v>
      </c>
      <c r="G10" s="17">
        <v>5</v>
      </c>
      <c r="H10" s="17">
        <v>6</v>
      </c>
      <c r="I10" s="17">
        <v>4.5</v>
      </c>
      <c r="J10" s="17">
        <v>5</v>
      </c>
      <c r="K10" s="17">
        <v>6</v>
      </c>
      <c r="L10" s="17">
        <v>4.5</v>
      </c>
      <c r="M10" s="17">
        <v>4.5</v>
      </c>
      <c r="N10" s="17">
        <v>4.5</v>
      </c>
      <c r="O10" s="17">
        <v>4</v>
      </c>
      <c r="P10" s="17">
        <v>5.5</v>
      </c>
      <c r="Q10" s="17">
        <v>6</v>
      </c>
      <c r="R10" s="17">
        <v>8</v>
      </c>
      <c r="S10" s="17">
        <v>8</v>
      </c>
      <c r="T10" s="17">
        <v>7</v>
      </c>
      <c r="U10" s="17">
        <v>8</v>
      </c>
      <c r="V10" s="17">
        <v>8</v>
      </c>
      <c r="W10" s="17">
        <v>7.5</v>
      </c>
      <c r="X10" s="17">
        <v>8</v>
      </c>
      <c r="Y10" s="17">
        <v>7.5</v>
      </c>
      <c r="Z10" s="18">
        <f t="shared" si="0"/>
        <v>132</v>
      </c>
      <c r="AA10" s="68">
        <f t="shared" si="1"/>
        <v>6</v>
      </c>
    </row>
    <row r="11" spans="1:27" ht="15.5" x14ac:dyDescent="0.35">
      <c r="A11" s="11">
        <f>'Data Siswa'!A11</f>
        <v>10</v>
      </c>
      <c r="B11" s="81" t="str">
        <f>'Data Siswa'!B11</f>
        <v>BAYU SAPUTRA</v>
      </c>
      <c r="C11" s="11" t="str">
        <f>'Data Siswa'!C11</f>
        <v>0163</v>
      </c>
      <c r="D11" s="17">
        <v>5</v>
      </c>
      <c r="E11" s="17">
        <v>7</v>
      </c>
      <c r="F11" s="17">
        <v>6.5</v>
      </c>
      <c r="G11" s="17">
        <v>6.5</v>
      </c>
      <c r="H11" s="17">
        <v>5</v>
      </c>
      <c r="I11" s="17">
        <v>6</v>
      </c>
      <c r="J11" s="17">
        <v>5</v>
      </c>
      <c r="K11" s="17">
        <v>4.5</v>
      </c>
      <c r="L11" s="17">
        <v>4.5</v>
      </c>
      <c r="M11" s="17">
        <v>4</v>
      </c>
      <c r="N11" s="17">
        <v>4.5</v>
      </c>
      <c r="O11" s="17">
        <v>4.5</v>
      </c>
      <c r="P11" s="17">
        <v>6.5</v>
      </c>
      <c r="Q11" s="17">
        <v>5.5</v>
      </c>
      <c r="R11" s="17">
        <v>8</v>
      </c>
      <c r="S11" s="17">
        <v>8</v>
      </c>
      <c r="T11" s="17">
        <v>7</v>
      </c>
      <c r="U11" s="17">
        <v>8</v>
      </c>
      <c r="V11" s="17">
        <v>7.5</v>
      </c>
      <c r="W11" s="17">
        <v>7.5</v>
      </c>
      <c r="X11" s="17">
        <v>8</v>
      </c>
      <c r="Y11" s="17">
        <v>7.5</v>
      </c>
      <c r="Z11" s="18">
        <f t="shared" si="0"/>
        <v>136.5</v>
      </c>
      <c r="AA11" s="68">
        <f t="shared" si="1"/>
        <v>6.2045454545454541</v>
      </c>
    </row>
    <row r="12" spans="1:27" ht="15.5" x14ac:dyDescent="0.35">
      <c r="A12" s="11">
        <f>'Data Siswa'!A12</f>
        <v>11</v>
      </c>
      <c r="B12" s="81" t="str">
        <f>'Data Siswa'!B12</f>
        <v>DANISH SEPTIANSYAH</v>
      </c>
      <c r="C12" s="11" t="str">
        <f>'Data Siswa'!C12</f>
        <v>0164</v>
      </c>
      <c r="D12" s="17">
        <v>5</v>
      </c>
      <c r="E12" s="17">
        <v>6.5</v>
      </c>
      <c r="F12" s="17">
        <v>4.5</v>
      </c>
      <c r="G12" s="17">
        <v>5.5</v>
      </c>
      <c r="H12" s="17">
        <v>5</v>
      </c>
      <c r="I12" s="17">
        <v>5.5</v>
      </c>
      <c r="J12" s="17">
        <v>5.5</v>
      </c>
      <c r="K12" s="17">
        <v>5</v>
      </c>
      <c r="L12" s="17">
        <v>5</v>
      </c>
      <c r="M12" s="17">
        <v>6.5</v>
      </c>
      <c r="N12" s="17">
        <v>5</v>
      </c>
      <c r="O12" s="17">
        <v>4.5</v>
      </c>
      <c r="P12" s="17">
        <v>6</v>
      </c>
      <c r="Q12" s="17">
        <v>6.5</v>
      </c>
      <c r="R12" s="17">
        <v>8</v>
      </c>
      <c r="S12" s="17">
        <v>8</v>
      </c>
      <c r="T12" s="17">
        <v>7</v>
      </c>
      <c r="U12" s="17">
        <v>7.8</v>
      </c>
      <c r="V12" s="17">
        <v>7.5</v>
      </c>
      <c r="W12" s="17">
        <v>7.5</v>
      </c>
      <c r="X12" s="17">
        <v>8</v>
      </c>
      <c r="Y12" s="17">
        <v>7.5</v>
      </c>
      <c r="Z12" s="18">
        <f t="shared" si="0"/>
        <v>137.30000000000001</v>
      </c>
      <c r="AA12" s="68">
        <f t="shared" si="1"/>
        <v>6.2409090909090912</v>
      </c>
    </row>
    <row r="13" spans="1:27" ht="15.5" x14ac:dyDescent="0.35">
      <c r="A13" s="11">
        <f>'Data Siswa'!A13</f>
        <v>12</v>
      </c>
      <c r="B13" s="81" t="str">
        <f>'Data Siswa'!B13</f>
        <v>FERDI JULIAN SYAPUTRA</v>
      </c>
      <c r="C13" s="11" t="str">
        <f>'Data Siswa'!C13</f>
        <v>0165</v>
      </c>
      <c r="D13" s="17">
        <v>7</v>
      </c>
      <c r="E13" s="17">
        <v>4</v>
      </c>
      <c r="F13" s="17">
        <v>4</v>
      </c>
      <c r="G13" s="17">
        <v>4.5</v>
      </c>
      <c r="H13" s="17">
        <v>7</v>
      </c>
      <c r="I13" s="17">
        <v>6.5</v>
      </c>
      <c r="J13" s="17">
        <v>5</v>
      </c>
      <c r="K13" s="17">
        <v>4</v>
      </c>
      <c r="L13" s="17">
        <v>4</v>
      </c>
      <c r="M13" s="17">
        <v>4.5</v>
      </c>
      <c r="N13" s="17">
        <v>4</v>
      </c>
      <c r="O13" s="17">
        <v>4</v>
      </c>
      <c r="P13" s="17">
        <v>6</v>
      </c>
      <c r="Q13" s="17">
        <v>6</v>
      </c>
      <c r="R13" s="17">
        <v>8</v>
      </c>
      <c r="S13" s="17">
        <v>8</v>
      </c>
      <c r="T13" s="17">
        <v>7</v>
      </c>
      <c r="U13" s="17">
        <v>7.8</v>
      </c>
      <c r="V13" s="17">
        <v>8</v>
      </c>
      <c r="W13" s="17">
        <v>7.5</v>
      </c>
      <c r="X13" s="17">
        <v>8</v>
      </c>
      <c r="Y13" s="17">
        <v>7.5</v>
      </c>
      <c r="Z13" s="18">
        <f t="shared" si="0"/>
        <v>132.30000000000001</v>
      </c>
      <c r="AA13" s="68">
        <f t="shared" si="1"/>
        <v>6.0136363636363646</v>
      </c>
    </row>
    <row r="14" spans="1:27" ht="15.5" x14ac:dyDescent="0.35">
      <c r="A14" s="11">
        <f>'Data Siswa'!A14</f>
        <v>13</v>
      </c>
      <c r="B14" s="81" t="str">
        <f>'Data Siswa'!B14</f>
        <v>FIKRI FAUZAN</v>
      </c>
      <c r="C14" s="11" t="str">
        <f>'Data Siswa'!C14</f>
        <v>0166</v>
      </c>
      <c r="D14" s="17">
        <v>5</v>
      </c>
      <c r="E14" s="17">
        <v>6.5</v>
      </c>
      <c r="F14" s="17">
        <v>4</v>
      </c>
      <c r="G14" s="17">
        <v>6.5</v>
      </c>
      <c r="H14" s="17">
        <v>5</v>
      </c>
      <c r="I14" s="17">
        <v>5</v>
      </c>
      <c r="J14" s="17">
        <v>5</v>
      </c>
      <c r="K14" s="17">
        <v>4.5</v>
      </c>
      <c r="L14" s="17">
        <v>4</v>
      </c>
      <c r="M14" s="17">
        <v>4</v>
      </c>
      <c r="N14" s="17">
        <v>4</v>
      </c>
      <c r="O14" s="17">
        <v>4.5</v>
      </c>
      <c r="P14" s="17">
        <v>6</v>
      </c>
      <c r="Q14" s="17">
        <v>6</v>
      </c>
      <c r="R14" s="17">
        <v>8</v>
      </c>
      <c r="S14" s="17">
        <v>8</v>
      </c>
      <c r="T14" s="17">
        <v>7</v>
      </c>
      <c r="U14" s="17">
        <v>7.8</v>
      </c>
      <c r="V14" s="17">
        <v>8</v>
      </c>
      <c r="W14" s="17">
        <v>8</v>
      </c>
      <c r="X14" s="17">
        <v>8</v>
      </c>
      <c r="Y14" s="17">
        <v>7.5</v>
      </c>
      <c r="Z14" s="18">
        <f t="shared" si="0"/>
        <v>132.30000000000001</v>
      </c>
      <c r="AA14" s="68">
        <f t="shared" si="1"/>
        <v>6.0136363636363646</v>
      </c>
    </row>
    <row r="15" spans="1:27" ht="15.5" x14ac:dyDescent="0.35">
      <c r="A15" s="11">
        <f>'Data Siswa'!A15</f>
        <v>14</v>
      </c>
      <c r="B15" s="81" t="str">
        <f>'Data Siswa'!B15</f>
        <v>IRTIZA RAI NAFI FAIZULLAH</v>
      </c>
      <c r="C15" s="11" t="str">
        <f>'Data Siswa'!C15</f>
        <v>0167</v>
      </c>
      <c r="D15" s="17">
        <v>4</v>
      </c>
      <c r="E15" s="17">
        <v>6</v>
      </c>
      <c r="F15" s="17">
        <v>5</v>
      </c>
      <c r="G15" s="17">
        <v>5.5</v>
      </c>
      <c r="H15" s="17">
        <v>5.5</v>
      </c>
      <c r="I15" s="17">
        <v>5</v>
      </c>
      <c r="J15" s="17">
        <v>5</v>
      </c>
      <c r="K15" s="17">
        <v>5</v>
      </c>
      <c r="L15" s="17">
        <v>4.5</v>
      </c>
      <c r="M15" s="17">
        <v>4.5</v>
      </c>
      <c r="N15" s="17">
        <v>4</v>
      </c>
      <c r="O15" s="17">
        <v>4.5</v>
      </c>
      <c r="P15" s="17">
        <v>5.5</v>
      </c>
      <c r="Q15" s="17">
        <v>6.5</v>
      </c>
      <c r="R15" s="17">
        <v>8</v>
      </c>
      <c r="S15" s="17">
        <v>8</v>
      </c>
      <c r="T15" s="17">
        <v>7</v>
      </c>
      <c r="U15" s="17">
        <v>8</v>
      </c>
      <c r="V15" s="17">
        <v>8</v>
      </c>
      <c r="W15" s="17">
        <v>7.5</v>
      </c>
      <c r="X15" s="17">
        <v>8</v>
      </c>
      <c r="Y15" s="17">
        <v>7.5</v>
      </c>
      <c r="Z15" s="18">
        <f t="shared" si="0"/>
        <v>132.5</v>
      </c>
      <c r="AA15" s="68">
        <f t="shared" si="1"/>
        <v>6.0227272727272725</v>
      </c>
    </row>
    <row r="16" spans="1:27" ht="15.5" x14ac:dyDescent="0.35">
      <c r="A16" s="11">
        <f>'Data Siswa'!A16</f>
        <v>15</v>
      </c>
      <c r="B16" s="81" t="str">
        <f>'Data Siswa'!B16</f>
        <v>JANUAR JATI KUSUMA</v>
      </c>
      <c r="C16" s="11" t="str">
        <f>'Data Siswa'!C16</f>
        <v>0168</v>
      </c>
      <c r="D16" s="17">
        <v>5</v>
      </c>
      <c r="E16" s="17">
        <v>7</v>
      </c>
      <c r="F16" s="17">
        <v>4</v>
      </c>
      <c r="G16" s="17">
        <v>4.5</v>
      </c>
      <c r="H16" s="17">
        <v>6.5</v>
      </c>
      <c r="I16" s="17">
        <v>5</v>
      </c>
      <c r="J16" s="17">
        <v>5</v>
      </c>
      <c r="K16" s="17">
        <v>6.5</v>
      </c>
      <c r="L16" s="17">
        <v>4</v>
      </c>
      <c r="M16" s="17">
        <v>4</v>
      </c>
      <c r="N16" s="17">
        <v>4</v>
      </c>
      <c r="O16" s="17">
        <v>4</v>
      </c>
      <c r="P16" s="17">
        <v>6</v>
      </c>
      <c r="Q16" s="17">
        <v>6</v>
      </c>
      <c r="R16" s="17">
        <v>8</v>
      </c>
      <c r="S16" s="17">
        <v>8</v>
      </c>
      <c r="T16" s="17">
        <v>8</v>
      </c>
      <c r="U16" s="17">
        <v>8</v>
      </c>
      <c r="V16" s="17">
        <v>8.5</v>
      </c>
      <c r="W16" s="17">
        <v>7.5</v>
      </c>
      <c r="X16" s="17">
        <v>8</v>
      </c>
      <c r="Y16" s="17">
        <v>7.5</v>
      </c>
      <c r="Z16" s="18">
        <f t="shared" si="0"/>
        <v>135</v>
      </c>
      <c r="AA16" s="68">
        <f t="shared" si="1"/>
        <v>6.1363636363636367</v>
      </c>
    </row>
    <row r="17" spans="1:27" ht="15.5" x14ac:dyDescent="0.35">
      <c r="A17" s="11">
        <f>'Data Siswa'!A17</f>
        <v>16</v>
      </c>
      <c r="B17" s="81" t="str">
        <f>'Data Siswa'!B17</f>
        <v>KHAERUL ANAS</v>
      </c>
      <c r="C17" s="11" t="str">
        <f>'Data Siswa'!C17</f>
        <v>0169</v>
      </c>
      <c r="D17" s="17">
        <v>5</v>
      </c>
      <c r="E17" s="17">
        <v>8</v>
      </c>
      <c r="F17" s="17">
        <v>4</v>
      </c>
      <c r="G17" s="17">
        <v>4.5</v>
      </c>
      <c r="H17" s="17">
        <v>6</v>
      </c>
      <c r="I17" s="17">
        <v>4</v>
      </c>
      <c r="J17" s="17">
        <v>5</v>
      </c>
      <c r="K17" s="17">
        <v>4</v>
      </c>
      <c r="L17" s="17">
        <v>4</v>
      </c>
      <c r="M17" s="17">
        <v>4</v>
      </c>
      <c r="N17" s="17">
        <v>4</v>
      </c>
      <c r="O17" s="17">
        <v>4</v>
      </c>
      <c r="P17" s="17">
        <v>6.5</v>
      </c>
      <c r="Q17" s="17">
        <v>6</v>
      </c>
      <c r="R17" s="17">
        <v>8</v>
      </c>
      <c r="S17" s="17">
        <v>8</v>
      </c>
      <c r="T17" s="17">
        <v>7</v>
      </c>
      <c r="U17" s="17">
        <v>7.4</v>
      </c>
      <c r="V17" s="17">
        <v>8</v>
      </c>
      <c r="W17" s="17">
        <v>7.5</v>
      </c>
      <c r="X17" s="17">
        <v>8</v>
      </c>
      <c r="Y17" s="17">
        <v>7.5</v>
      </c>
      <c r="Z17" s="18">
        <f t="shared" si="0"/>
        <v>130.4</v>
      </c>
      <c r="AA17" s="68">
        <f t="shared" si="1"/>
        <v>5.9272727272727277</v>
      </c>
    </row>
    <row r="18" spans="1:27" ht="15.5" x14ac:dyDescent="0.35">
      <c r="A18" s="11">
        <f>'Data Siswa'!A18</f>
        <v>17</v>
      </c>
      <c r="B18" s="81" t="str">
        <f>'Data Siswa'!B18</f>
        <v>MUHAMAD FADIL NASRULLAH</v>
      </c>
      <c r="C18" s="11" t="str">
        <f>'Data Siswa'!C18</f>
        <v>0170</v>
      </c>
      <c r="D18" s="17">
        <v>5</v>
      </c>
      <c r="E18" s="17">
        <v>6.5</v>
      </c>
      <c r="F18" s="17">
        <v>4.5</v>
      </c>
      <c r="G18" s="17">
        <v>4.5</v>
      </c>
      <c r="H18" s="17">
        <v>6.5</v>
      </c>
      <c r="I18" s="17">
        <v>4</v>
      </c>
      <c r="J18" s="17">
        <v>5</v>
      </c>
      <c r="K18" s="17">
        <v>5</v>
      </c>
      <c r="L18" s="17">
        <v>4</v>
      </c>
      <c r="M18" s="17">
        <v>4.5</v>
      </c>
      <c r="N18" s="17">
        <v>4</v>
      </c>
      <c r="O18" s="17">
        <v>4</v>
      </c>
      <c r="P18" s="17">
        <v>6</v>
      </c>
      <c r="Q18" s="17">
        <v>6</v>
      </c>
      <c r="R18" s="17">
        <v>8</v>
      </c>
      <c r="S18" s="17">
        <v>8</v>
      </c>
      <c r="T18" s="17">
        <v>7</v>
      </c>
      <c r="U18" s="17">
        <v>7.8</v>
      </c>
      <c r="V18" s="17">
        <v>8</v>
      </c>
      <c r="W18" s="17">
        <v>8</v>
      </c>
      <c r="X18" s="17">
        <v>8</v>
      </c>
      <c r="Y18" s="17">
        <v>7.5</v>
      </c>
      <c r="Z18" s="18">
        <f t="shared" si="0"/>
        <v>131.80000000000001</v>
      </c>
      <c r="AA18" s="68">
        <f t="shared" si="1"/>
        <v>5.9909090909090912</v>
      </c>
    </row>
    <row r="19" spans="1:27" ht="15.5" x14ac:dyDescent="0.35">
      <c r="A19" s="11">
        <f>'Data Siswa'!A19</f>
        <v>18</v>
      </c>
      <c r="B19" s="81" t="str">
        <f>'Data Siswa'!B19</f>
        <v>MUHAMAD IDZAL RAMADAN</v>
      </c>
      <c r="C19" s="11" t="str">
        <f>'Data Siswa'!C19</f>
        <v>0171</v>
      </c>
      <c r="D19" s="17">
        <v>4</v>
      </c>
      <c r="E19" s="17">
        <v>6.5</v>
      </c>
      <c r="F19" s="17">
        <v>4</v>
      </c>
      <c r="G19" s="17">
        <v>4.5</v>
      </c>
      <c r="H19" s="17">
        <v>6</v>
      </c>
      <c r="I19" s="17">
        <v>4</v>
      </c>
      <c r="J19" s="17">
        <v>5</v>
      </c>
      <c r="K19" s="17">
        <v>4</v>
      </c>
      <c r="L19" s="17">
        <v>4</v>
      </c>
      <c r="M19" s="17">
        <v>4</v>
      </c>
      <c r="N19" s="17">
        <v>4</v>
      </c>
      <c r="O19" s="17">
        <v>4</v>
      </c>
      <c r="P19" s="17">
        <v>5.5</v>
      </c>
      <c r="Q19" s="17">
        <v>6</v>
      </c>
      <c r="R19" s="17">
        <v>8</v>
      </c>
      <c r="S19" s="17">
        <v>8</v>
      </c>
      <c r="T19" s="17">
        <v>10</v>
      </c>
      <c r="U19" s="17">
        <v>7.8</v>
      </c>
      <c r="V19" s="17">
        <v>7.5</v>
      </c>
      <c r="W19" s="17">
        <v>7.5</v>
      </c>
      <c r="X19" s="17">
        <v>8</v>
      </c>
      <c r="Y19" s="17">
        <v>8</v>
      </c>
      <c r="Z19" s="18">
        <f t="shared" si="0"/>
        <v>130.30000000000001</v>
      </c>
      <c r="AA19" s="68">
        <f t="shared" si="1"/>
        <v>5.9227272727272728</v>
      </c>
    </row>
    <row r="20" spans="1:27" ht="15.5" x14ac:dyDescent="0.35">
      <c r="A20" s="11">
        <f>'Data Siswa'!A20</f>
        <v>19</v>
      </c>
      <c r="B20" s="81" t="str">
        <f>'Data Siswa'!B20</f>
        <v>MUHAMMAD ALFARIZY WINATA</v>
      </c>
      <c r="C20" s="11" t="str">
        <f>'Data Siswa'!C20</f>
        <v>0172</v>
      </c>
      <c r="D20" s="17">
        <v>5</v>
      </c>
      <c r="E20" s="17">
        <v>4</v>
      </c>
      <c r="F20" s="17">
        <v>4</v>
      </c>
      <c r="G20" s="17">
        <v>5</v>
      </c>
      <c r="H20" s="17">
        <v>6</v>
      </c>
      <c r="I20" s="17">
        <v>4</v>
      </c>
      <c r="J20" s="17">
        <v>5.5</v>
      </c>
      <c r="K20" s="17">
        <v>4</v>
      </c>
      <c r="L20" s="17">
        <v>4</v>
      </c>
      <c r="M20" s="17">
        <v>4</v>
      </c>
      <c r="N20" s="17">
        <v>4</v>
      </c>
      <c r="O20" s="17">
        <v>4.5</v>
      </c>
      <c r="P20" s="17">
        <v>5.5</v>
      </c>
      <c r="Q20" s="17">
        <v>6</v>
      </c>
      <c r="R20" s="17">
        <v>8</v>
      </c>
      <c r="S20" s="17">
        <v>8</v>
      </c>
      <c r="T20" s="17">
        <v>7</v>
      </c>
      <c r="U20" s="17">
        <v>8.1999999999999993</v>
      </c>
      <c r="V20" s="17">
        <v>8</v>
      </c>
      <c r="W20" s="17">
        <v>7.5</v>
      </c>
      <c r="X20" s="17">
        <v>8</v>
      </c>
      <c r="Y20" s="17">
        <v>7.5</v>
      </c>
      <c r="Z20" s="18">
        <f t="shared" si="0"/>
        <v>127.7</v>
      </c>
      <c r="AA20" s="68">
        <f t="shared" si="1"/>
        <v>5.8045454545454547</v>
      </c>
    </row>
    <row r="21" spans="1:27" ht="15.5" x14ac:dyDescent="0.35">
      <c r="A21" s="11">
        <f>'Data Siswa'!A21</f>
        <v>20</v>
      </c>
      <c r="B21" s="81" t="str">
        <f>'Data Siswa'!B21</f>
        <v>MUHAMMAD BASITH ARRAFI</v>
      </c>
      <c r="C21" s="11" t="str">
        <f>'Data Siswa'!C21</f>
        <v>0173</v>
      </c>
      <c r="D21" s="17">
        <v>5</v>
      </c>
      <c r="E21" s="17">
        <v>4.5</v>
      </c>
      <c r="F21" s="17">
        <v>4</v>
      </c>
      <c r="G21" s="17">
        <v>4.5</v>
      </c>
      <c r="H21" s="17">
        <v>6</v>
      </c>
      <c r="I21" s="17">
        <v>5</v>
      </c>
      <c r="J21" s="17">
        <v>5</v>
      </c>
      <c r="K21" s="17">
        <v>4</v>
      </c>
      <c r="L21" s="17">
        <v>4</v>
      </c>
      <c r="M21" s="17">
        <v>4.5</v>
      </c>
      <c r="N21" s="17">
        <v>4</v>
      </c>
      <c r="O21" s="17">
        <v>4</v>
      </c>
      <c r="P21" s="17">
        <v>5.5</v>
      </c>
      <c r="Q21" s="17">
        <v>5.5</v>
      </c>
      <c r="R21" s="17">
        <v>8</v>
      </c>
      <c r="S21" s="17">
        <v>8</v>
      </c>
      <c r="T21" s="17">
        <v>7</v>
      </c>
      <c r="U21" s="17">
        <v>8</v>
      </c>
      <c r="V21" s="17">
        <v>7.5</v>
      </c>
      <c r="W21" s="17">
        <v>7.5</v>
      </c>
      <c r="X21" s="17">
        <v>8</v>
      </c>
      <c r="Y21" s="17">
        <v>7.5</v>
      </c>
      <c r="Z21" s="18">
        <f t="shared" si="0"/>
        <v>127</v>
      </c>
      <c r="AA21" s="68">
        <f t="shared" si="1"/>
        <v>5.7727272727272725</v>
      </c>
    </row>
    <row r="22" spans="1:27" ht="29" x14ac:dyDescent="0.35">
      <c r="A22" s="11">
        <f>'Data Siswa'!A22</f>
        <v>21</v>
      </c>
      <c r="B22" s="81" t="str">
        <f>'Data Siswa'!B22</f>
        <v>MUHAMMAD FARHAN HUSNI RAMADHAN</v>
      </c>
      <c r="C22" s="11" t="str">
        <f>'Data Siswa'!C22</f>
        <v>0174</v>
      </c>
      <c r="D22" s="17">
        <v>4</v>
      </c>
      <c r="E22" s="17">
        <v>7</v>
      </c>
      <c r="F22" s="17">
        <v>4</v>
      </c>
      <c r="G22" s="17">
        <v>4.5</v>
      </c>
      <c r="H22" s="17">
        <v>5.5</v>
      </c>
      <c r="I22" s="17">
        <v>4</v>
      </c>
      <c r="J22" s="17">
        <v>5</v>
      </c>
      <c r="K22" s="17">
        <v>5</v>
      </c>
      <c r="L22" s="17">
        <v>4</v>
      </c>
      <c r="M22" s="17">
        <v>4</v>
      </c>
      <c r="N22" s="17">
        <v>4</v>
      </c>
      <c r="O22" s="17">
        <v>4</v>
      </c>
      <c r="P22" s="17">
        <v>6.5</v>
      </c>
      <c r="Q22" s="17">
        <v>6</v>
      </c>
      <c r="R22" s="17">
        <v>8</v>
      </c>
      <c r="S22" s="17">
        <v>8</v>
      </c>
      <c r="T22" s="17">
        <v>7</v>
      </c>
      <c r="U22" s="17">
        <v>8</v>
      </c>
      <c r="V22" s="17">
        <v>8</v>
      </c>
      <c r="W22" s="17">
        <v>7.5</v>
      </c>
      <c r="X22" s="17">
        <v>8</v>
      </c>
      <c r="Y22" s="17">
        <v>7.5</v>
      </c>
      <c r="Z22" s="18">
        <f t="shared" si="0"/>
        <v>129.5</v>
      </c>
      <c r="AA22" s="68">
        <f t="shared" si="1"/>
        <v>5.8863636363636367</v>
      </c>
    </row>
    <row r="23" spans="1:27" ht="15.5" x14ac:dyDescent="0.35">
      <c r="A23" s="11">
        <f>'Data Siswa'!A23</f>
        <v>22</v>
      </c>
      <c r="B23" s="81" t="str">
        <f>'Data Siswa'!B23</f>
        <v>MUHAMMAD IRFAN NAUFAL</v>
      </c>
      <c r="C23" s="11" t="str">
        <f>'Data Siswa'!C23</f>
        <v>0175</v>
      </c>
      <c r="D23" s="17">
        <v>5</v>
      </c>
      <c r="E23" s="17">
        <v>8</v>
      </c>
      <c r="F23" s="17">
        <v>4</v>
      </c>
      <c r="G23" s="17">
        <v>5</v>
      </c>
      <c r="H23" s="17">
        <v>7</v>
      </c>
      <c r="I23" s="17">
        <v>4</v>
      </c>
      <c r="J23" s="17">
        <v>5.5</v>
      </c>
      <c r="K23" s="17">
        <v>6</v>
      </c>
      <c r="L23" s="17">
        <v>4.5</v>
      </c>
      <c r="M23" s="17">
        <v>5</v>
      </c>
      <c r="N23" s="17">
        <v>4</v>
      </c>
      <c r="O23" s="17">
        <v>4</v>
      </c>
      <c r="P23" s="17">
        <v>7</v>
      </c>
      <c r="Q23" s="17">
        <v>6</v>
      </c>
      <c r="R23" s="17">
        <v>8</v>
      </c>
      <c r="S23" s="17">
        <v>8</v>
      </c>
      <c r="T23" s="17">
        <v>7</v>
      </c>
      <c r="U23" s="17">
        <v>7.8</v>
      </c>
      <c r="V23" s="17">
        <v>7</v>
      </c>
      <c r="W23" s="17">
        <v>7.5</v>
      </c>
      <c r="X23" s="17">
        <v>8</v>
      </c>
      <c r="Y23" s="17">
        <v>7.5</v>
      </c>
      <c r="Z23" s="18">
        <f t="shared" si="0"/>
        <v>135.80000000000001</v>
      </c>
      <c r="AA23" s="68">
        <f t="shared" si="1"/>
        <v>6.1727272727272728</v>
      </c>
    </row>
    <row r="24" spans="1:27" ht="15.5" x14ac:dyDescent="0.35">
      <c r="A24" s="11">
        <f>'Data Siswa'!A24</f>
        <v>23</v>
      </c>
      <c r="B24" s="81" t="str">
        <f>'Data Siswa'!B24</f>
        <v>NASRUDIN HASAN</v>
      </c>
      <c r="C24" s="11" t="str">
        <f>'Data Siswa'!C24</f>
        <v>0176</v>
      </c>
      <c r="D24" s="17">
        <v>4</v>
      </c>
      <c r="E24" s="17">
        <v>7</v>
      </c>
      <c r="F24" s="17">
        <v>4</v>
      </c>
      <c r="G24" s="17">
        <v>5</v>
      </c>
      <c r="H24" s="17">
        <v>6</v>
      </c>
      <c r="I24" s="17">
        <v>4</v>
      </c>
      <c r="J24" s="17">
        <v>5</v>
      </c>
      <c r="K24" s="17">
        <v>5</v>
      </c>
      <c r="L24" s="17">
        <v>4</v>
      </c>
      <c r="M24" s="17">
        <v>6.5</v>
      </c>
      <c r="N24" s="17">
        <v>4</v>
      </c>
      <c r="O24" s="17">
        <v>4.5</v>
      </c>
      <c r="P24" s="17">
        <v>6.5</v>
      </c>
      <c r="Q24" s="17">
        <v>6.5</v>
      </c>
      <c r="R24" s="17">
        <v>8</v>
      </c>
      <c r="S24" s="17">
        <v>8</v>
      </c>
      <c r="T24" s="17">
        <v>7</v>
      </c>
      <c r="U24" s="17">
        <v>7.8</v>
      </c>
      <c r="V24" s="17">
        <v>8.5</v>
      </c>
      <c r="W24" s="17">
        <v>7.5</v>
      </c>
      <c r="X24" s="17">
        <v>8</v>
      </c>
      <c r="Y24" s="17">
        <v>7.5</v>
      </c>
      <c r="Z24" s="18">
        <f t="shared" si="0"/>
        <v>134.30000000000001</v>
      </c>
      <c r="AA24" s="68">
        <f t="shared" si="1"/>
        <v>6.1045454545454554</v>
      </c>
    </row>
    <row r="25" spans="1:27" ht="15.5" x14ac:dyDescent="0.35">
      <c r="A25" s="11">
        <f>'Data Siswa'!A25</f>
        <v>24</v>
      </c>
      <c r="B25" s="81" t="str">
        <f>'Data Siswa'!B25</f>
        <v>NOVAL ROMDONI</v>
      </c>
      <c r="C25" s="11" t="str">
        <f>'Data Siswa'!C25</f>
        <v>0177</v>
      </c>
      <c r="D25" s="17">
        <v>5</v>
      </c>
      <c r="E25" s="17">
        <v>6</v>
      </c>
      <c r="F25" s="17">
        <v>4</v>
      </c>
      <c r="G25" s="17">
        <v>5</v>
      </c>
      <c r="H25" s="17">
        <v>7</v>
      </c>
      <c r="I25" s="17">
        <v>4</v>
      </c>
      <c r="J25" s="17">
        <v>5</v>
      </c>
      <c r="K25" s="17">
        <v>4</v>
      </c>
      <c r="L25" s="17">
        <v>4</v>
      </c>
      <c r="M25" s="17">
        <v>4.5</v>
      </c>
      <c r="N25" s="17">
        <v>4</v>
      </c>
      <c r="O25" s="17">
        <v>4</v>
      </c>
      <c r="P25" s="17">
        <v>6</v>
      </c>
      <c r="Q25" s="17">
        <v>6</v>
      </c>
      <c r="R25" s="17">
        <v>8</v>
      </c>
      <c r="S25" s="17">
        <v>8</v>
      </c>
      <c r="T25" s="17">
        <v>7</v>
      </c>
      <c r="U25" s="17">
        <v>8</v>
      </c>
      <c r="V25" s="17">
        <v>7.5</v>
      </c>
      <c r="W25" s="17">
        <v>7.5</v>
      </c>
      <c r="X25" s="17">
        <v>8</v>
      </c>
      <c r="Y25" s="17">
        <v>7.5</v>
      </c>
      <c r="Z25" s="18">
        <f t="shared" si="0"/>
        <v>130</v>
      </c>
      <c r="AA25" s="68">
        <f t="shared" si="1"/>
        <v>5.9090909090909092</v>
      </c>
    </row>
    <row r="26" spans="1:27" ht="15.5" x14ac:dyDescent="0.35">
      <c r="A26" s="11">
        <f>'Data Siswa'!A26</f>
        <v>25</v>
      </c>
      <c r="B26" s="81" t="str">
        <f>'Data Siswa'!B26</f>
        <v>REZVAN NUGRAHA</v>
      </c>
      <c r="C26" s="11" t="str">
        <f>'Data Siswa'!C26</f>
        <v>0178</v>
      </c>
      <c r="D26" s="17">
        <v>4</v>
      </c>
      <c r="E26" s="17">
        <v>5.5</v>
      </c>
      <c r="F26" s="17">
        <v>4</v>
      </c>
      <c r="G26" s="17">
        <v>7</v>
      </c>
      <c r="H26" s="17">
        <v>7.5</v>
      </c>
      <c r="I26" s="17">
        <v>4</v>
      </c>
      <c r="J26" s="17">
        <v>5</v>
      </c>
      <c r="K26" s="17">
        <v>7</v>
      </c>
      <c r="L26" s="17">
        <v>4</v>
      </c>
      <c r="M26" s="17">
        <v>4</v>
      </c>
      <c r="N26" s="17">
        <v>4</v>
      </c>
      <c r="O26" s="17">
        <v>4</v>
      </c>
      <c r="P26" s="17">
        <v>6</v>
      </c>
      <c r="Q26" s="17">
        <v>6.5</v>
      </c>
      <c r="R26" s="17">
        <v>8</v>
      </c>
      <c r="S26" s="17">
        <v>8</v>
      </c>
      <c r="T26" s="17">
        <v>8</v>
      </c>
      <c r="U26" s="17">
        <v>8</v>
      </c>
      <c r="V26" s="17">
        <v>7.5</v>
      </c>
      <c r="W26" s="17">
        <v>7.5</v>
      </c>
      <c r="X26" s="17">
        <v>8</v>
      </c>
      <c r="Y26" s="17">
        <v>8</v>
      </c>
      <c r="Z26" s="18">
        <f t="shared" si="0"/>
        <v>135.5</v>
      </c>
      <c r="AA26" s="68">
        <f t="shared" si="1"/>
        <v>6.1590909090909092</v>
      </c>
    </row>
    <row r="27" spans="1:27" ht="15.5" x14ac:dyDescent="0.35">
      <c r="A27" s="11">
        <f>'Data Siswa'!A27</f>
        <v>26</v>
      </c>
      <c r="B27" s="81" t="str">
        <f>'Data Siswa'!B27</f>
        <v>RIZKI ADITIA</v>
      </c>
      <c r="C27" s="11" t="str">
        <f>'Data Siswa'!C27</f>
        <v>0179</v>
      </c>
      <c r="D27" s="17">
        <v>4</v>
      </c>
      <c r="E27" s="17">
        <v>8</v>
      </c>
      <c r="F27" s="17">
        <v>4.5</v>
      </c>
      <c r="G27" s="17">
        <v>5</v>
      </c>
      <c r="H27" s="17">
        <v>7</v>
      </c>
      <c r="I27" s="17">
        <v>4</v>
      </c>
      <c r="J27" s="17">
        <v>5</v>
      </c>
      <c r="K27" s="17">
        <v>6</v>
      </c>
      <c r="L27" s="17">
        <v>4</v>
      </c>
      <c r="M27" s="17">
        <v>6.5</v>
      </c>
      <c r="N27" s="17">
        <v>4</v>
      </c>
      <c r="O27" s="17">
        <v>4.5</v>
      </c>
      <c r="P27" s="17">
        <v>7</v>
      </c>
      <c r="Q27" s="17">
        <v>6</v>
      </c>
      <c r="R27" s="17">
        <v>8</v>
      </c>
      <c r="S27" s="17">
        <v>8</v>
      </c>
      <c r="T27" s="17">
        <v>7</v>
      </c>
      <c r="U27" s="17">
        <v>7.8</v>
      </c>
      <c r="V27" s="17">
        <v>9</v>
      </c>
      <c r="W27" s="17">
        <v>7.5</v>
      </c>
      <c r="X27" s="17">
        <v>8</v>
      </c>
      <c r="Y27" s="17">
        <v>7.5</v>
      </c>
      <c r="Z27" s="18">
        <f t="shared" si="0"/>
        <v>138.30000000000001</v>
      </c>
      <c r="AA27" s="68">
        <f t="shared" si="1"/>
        <v>6.286363636363637</v>
      </c>
    </row>
    <row r="28" spans="1:27" ht="15.5" x14ac:dyDescent="0.35">
      <c r="A28" s="11">
        <f>'Data Siswa'!A28</f>
        <v>27</v>
      </c>
      <c r="B28" s="81" t="str">
        <f>'Data Siswa'!B28</f>
        <v>SAPUTRA FAHRI ADITYA</v>
      </c>
      <c r="C28" s="11" t="str">
        <f>'Data Siswa'!C28</f>
        <v>0180</v>
      </c>
      <c r="D28" s="17">
        <v>4</v>
      </c>
      <c r="E28" s="17">
        <v>7</v>
      </c>
      <c r="F28" s="17">
        <v>4</v>
      </c>
      <c r="G28" s="17">
        <v>5</v>
      </c>
      <c r="H28" s="17">
        <v>7</v>
      </c>
      <c r="I28" s="17">
        <v>4</v>
      </c>
      <c r="J28" s="17">
        <v>5</v>
      </c>
      <c r="K28" s="17">
        <v>4.5</v>
      </c>
      <c r="L28" s="17">
        <v>4</v>
      </c>
      <c r="M28" s="17">
        <v>5</v>
      </c>
      <c r="N28" s="17">
        <v>4</v>
      </c>
      <c r="O28" s="17">
        <v>4</v>
      </c>
      <c r="P28" s="17">
        <v>6.5</v>
      </c>
      <c r="Q28" s="17">
        <v>6</v>
      </c>
      <c r="R28" s="17">
        <v>8</v>
      </c>
      <c r="S28" s="17">
        <v>8</v>
      </c>
      <c r="T28" s="17">
        <v>7</v>
      </c>
      <c r="U28" s="17">
        <v>7.8</v>
      </c>
      <c r="V28" s="17">
        <v>9</v>
      </c>
      <c r="W28" s="17">
        <v>8</v>
      </c>
      <c r="X28" s="17">
        <v>8</v>
      </c>
      <c r="Y28" s="17">
        <v>7.5</v>
      </c>
      <c r="Z28" s="18">
        <f t="shared" si="0"/>
        <v>133.30000000000001</v>
      </c>
      <c r="AA28" s="68">
        <f t="shared" si="1"/>
        <v>6.0590909090909095</v>
      </c>
    </row>
    <row r="29" spans="1:27" ht="15.5" x14ac:dyDescent="0.35">
      <c r="A29" s="11">
        <f>'Data Siswa'!A29</f>
        <v>28</v>
      </c>
      <c r="B29" s="81" t="str">
        <f>'Data Siswa'!B29</f>
        <v>TEGUH FADILLAH</v>
      </c>
      <c r="C29" s="11" t="str">
        <f>'Data Siswa'!C29</f>
        <v>0181</v>
      </c>
      <c r="D29" s="17">
        <v>4</v>
      </c>
      <c r="E29" s="17">
        <v>4.5</v>
      </c>
      <c r="F29" s="17">
        <v>4</v>
      </c>
      <c r="G29" s="17">
        <v>5</v>
      </c>
      <c r="H29" s="17">
        <v>6</v>
      </c>
      <c r="I29" s="17">
        <v>4</v>
      </c>
      <c r="J29" s="17">
        <v>5</v>
      </c>
      <c r="K29" s="17">
        <v>4</v>
      </c>
      <c r="L29" s="17">
        <v>4</v>
      </c>
      <c r="M29" s="17">
        <v>4</v>
      </c>
      <c r="N29" s="17">
        <v>4</v>
      </c>
      <c r="O29" s="17">
        <v>4</v>
      </c>
      <c r="P29" s="17">
        <v>5.5</v>
      </c>
      <c r="Q29" s="17">
        <v>6</v>
      </c>
      <c r="R29" s="17">
        <v>8</v>
      </c>
      <c r="S29" s="17">
        <v>8</v>
      </c>
      <c r="T29" s="17">
        <v>7</v>
      </c>
      <c r="U29" s="17">
        <v>7.8</v>
      </c>
      <c r="V29" s="17">
        <v>7</v>
      </c>
      <c r="W29" s="17">
        <v>7.5</v>
      </c>
      <c r="X29" s="17">
        <v>8</v>
      </c>
      <c r="Y29" s="17">
        <v>7.5</v>
      </c>
      <c r="Z29" s="18">
        <f t="shared" si="0"/>
        <v>124.8</v>
      </c>
      <c r="AA29" s="68">
        <f t="shared" si="1"/>
        <v>5.6727272727272728</v>
      </c>
    </row>
    <row r="30" spans="1:27" ht="15.5" x14ac:dyDescent="0.35">
      <c r="A30" s="11">
        <f>'Data Siswa'!A30</f>
        <v>29</v>
      </c>
      <c r="B30" s="81" t="str">
        <f>'Data Siswa'!B30</f>
        <v>ZAIDAN NAUFAL ARIFIN</v>
      </c>
      <c r="C30" s="11" t="str">
        <f>'Data Siswa'!C30</f>
        <v>0182</v>
      </c>
      <c r="D30" s="17">
        <v>4</v>
      </c>
      <c r="E30" s="17">
        <v>6</v>
      </c>
      <c r="F30" s="17">
        <v>4</v>
      </c>
      <c r="G30" s="17">
        <v>5</v>
      </c>
      <c r="H30" s="17">
        <v>5</v>
      </c>
      <c r="I30" s="17">
        <v>4</v>
      </c>
      <c r="J30" s="17">
        <v>5</v>
      </c>
      <c r="K30" s="17">
        <v>4.5</v>
      </c>
      <c r="L30" s="17">
        <v>4</v>
      </c>
      <c r="M30" s="17">
        <v>4</v>
      </c>
      <c r="N30" s="17">
        <v>4</v>
      </c>
      <c r="O30" s="17">
        <v>4</v>
      </c>
      <c r="P30" s="17">
        <v>6</v>
      </c>
      <c r="Q30" s="17">
        <v>6</v>
      </c>
      <c r="R30" s="17">
        <v>8</v>
      </c>
      <c r="S30" s="17">
        <v>8</v>
      </c>
      <c r="T30" s="17">
        <v>7</v>
      </c>
      <c r="U30" s="17">
        <v>8</v>
      </c>
      <c r="V30" s="17">
        <v>7.5</v>
      </c>
      <c r="W30" s="17">
        <v>8</v>
      </c>
      <c r="X30" s="17">
        <v>8</v>
      </c>
      <c r="Y30" s="17">
        <v>7.5</v>
      </c>
      <c r="Z30" s="18">
        <f t="shared" si="0"/>
        <v>127.5</v>
      </c>
      <c r="AA30" s="68">
        <f t="shared" si="1"/>
        <v>5.7954545454545459</v>
      </c>
    </row>
    <row r="31" spans="1:27" ht="15.5" x14ac:dyDescent="0.35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5" x14ac:dyDescent="0.35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5" x14ac:dyDescent="0.35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5" x14ac:dyDescent="0.35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5" x14ac:dyDescent="0.35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5" x14ac:dyDescent="0.35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5" x14ac:dyDescent="0.35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5" x14ac:dyDescent="0.35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5" x14ac:dyDescent="0.35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5" x14ac:dyDescent="0.35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5" x14ac:dyDescent="0.35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91" zoomScaleNormal="80" workbookViewId="0">
      <selection activeCell="O35" sqref="O35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1796875" bestFit="1" customWidth="1"/>
    <col min="6" max="6" width="5.26953125" bestFit="1" customWidth="1"/>
    <col min="7" max="9" width="4.1796875" bestFit="1" customWidth="1"/>
    <col min="10" max="11" width="4" bestFit="1" customWidth="1"/>
    <col min="12" max="12" width="4" customWidth="1"/>
    <col min="13" max="16" width="4.1796875" bestFit="1" customWidth="1"/>
    <col min="17" max="18" width="4.1796875" customWidth="1"/>
    <col min="19" max="19" width="6.453125" bestFit="1" customWidth="1"/>
    <col min="20" max="20" width="9.453125" style="67" bestFit="1" customWidth="1"/>
    <col min="21" max="21" width="2.81640625" customWidth="1"/>
    <col min="22" max="22" width="8.7265625" customWidth="1"/>
    <col min="23" max="23" width="11.453125" bestFit="1" customWidth="1"/>
    <col min="24" max="24" width="7.7265625" customWidth="1"/>
    <col min="25" max="25" width="11.453125" style="5" customWidth="1"/>
  </cols>
  <sheetData>
    <row r="1" spans="1:25" ht="14.5" customHeight="1" x14ac:dyDescent="0.35">
      <c r="A1" s="135" t="s">
        <v>160</v>
      </c>
      <c r="B1" s="136"/>
      <c r="C1" s="137"/>
      <c r="D1" s="138" t="s">
        <v>161</v>
      </c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40"/>
      <c r="U1" s="145"/>
      <c r="V1" s="147" t="s">
        <v>159</v>
      </c>
      <c r="W1" s="148"/>
      <c r="X1" s="149"/>
      <c r="Y1" s="74" t="s">
        <v>154</v>
      </c>
    </row>
    <row r="2" spans="1:25" ht="19.5" customHeight="1" x14ac:dyDescent="0.35">
      <c r="A2" s="143" t="s">
        <v>62</v>
      </c>
      <c r="B2" s="141" t="s">
        <v>51</v>
      </c>
      <c r="C2" s="143" t="s">
        <v>50</v>
      </c>
      <c r="D2" s="141" t="s">
        <v>66</v>
      </c>
      <c r="E2" s="141"/>
      <c r="F2" s="141"/>
      <c r="G2" s="141"/>
      <c r="H2" s="141"/>
      <c r="I2" s="141"/>
      <c r="J2" s="132" t="s">
        <v>67</v>
      </c>
      <c r="K2" s="133"/>
      <c r="L2" s="134"/>
      <c r="M2" s="132" t="s">
        <v>68</v>
      </c>
      <c r="N2" s="133"/>
      <c r="O2" s="133"/>
      <c r="P2" s="133"/>
      <c r="Q2" s="133"/>
      <c r="R2" s="134"/>
      <c r="S2" s="141" t="s">
        <v>23</v>
      </c>
      <c r="T2" s="142" t="s">
        <v>83</v>
      </c>
      <c r="U2" s="146"/>
      <c r="V2" s="150" t="s">
        <v>38</v>
      </c>
      <c r="W2" s="150" t="s">
        <v>83</v>
      </c>
      <c r="X2" s="150" t="s">
        <v>74</v>
      </c>
      <c r="Y2" s="144" t="s">
        <v>163</v>
      </c>
    </row>
    <row r="3" spans="1:25" ht="85" customHeight="1" x14ac:dyDescent="0.35">
      <c r="A3" s="143"/>
      <c r="B3" s="141"/>
      <c r="C3" s="143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1"/>
      <c r="T3" s="142"/>
      <c r="U3" s="146"/>
      <c r="V3" s="151"/>
      <c r="W3" s="151"/>
      <c r="X3" s="151"/>
      <c r="Y3" s="144"/>
    </row>
    <row r="4" spans="1:25" ht="15.5" x14ac:dyDescent="0.35">
      <c r="A4" s="75">
        <f>'Data Siswa'!A2</f>
        <v>1</v>
      </c>
      <c r="B4" s="82" t="str">
        <f>'Data Siswa'!B2</f>
        <v>ABIMANYU HAIKAL SABATINI</v>
      </c>
      <c r="C4" s="75" t="str">
        <f>'Data Siswa'!C2</f>
        <v>0154</v>
      </c>
      <c r="D4" s="17">
        <v>7</v>
      </c>
      <c r="E4" s="17">
        <v>4</v>
      </c>
      <c r="F4" s="17">
        <v>4</v>
      </c>
      <c r="G4" s="17">
        <v>4</v>
      </c>
      <c r="H4" s="17">
        <v>6.5</v>
      </c>
      <c r="I4" s="17">
        <v>4</v>
      </c>
      <c r="J4" s="17">
        <v>5</v>
      </c>
      <c r="K4" s="17">
        <v>6</v>
      </c>
      <c r="L4" s="17">
        <v>5</v>
      </c>
      <c r="M4" s="17">
        <v>6</v>
      </c>
      <c r="N4" s="17">
        <v>5.5</v>
      </c>
      <c r="O4" s="17">
        <v>6</v>
      </c>
      <c r="P4" s="17">
        <v>5</v>
      </c>
      <c r="Q4" s="17">
        <v>6</v>
      </c>
      <c r="R4" s="17">
        <v>6</v>
      </c>
      <c r="S4" s="76">
        <f t="shared" ref="S4:S43" si="0">SUM(D4:R4)</f>
        <v>80</v>
      </c>
      <c r="T4" s="77">
        <f t="shared" ref="T4:T43" si="1">AVERAGE(D4:R4)</f>
        <v>5.333333333333333</v>
      </c>
      <c r="U4" s="78"/>
      <c r="V4" s="76">
        <f>SUM('Nilai Tahriri'!Z2,'Nilai Syafahi'!S4)</f>
        <v>212.3</v>
      </c>
      <c r="W4" s="77">
        <f>AVERAGE(D4:R4,'Nilai Tahriri'!D2:Y2)</f>
        <v>5.7378378378378381</v>
      </c>
      <c r="X4" s="79">
        <f t="array" aca="1" ref="X4" ca="1">SUM(IF(V4&lt;OFFSET($V$4,0,0,COUNT(V:V),1),1/COUNTIF(OFFSET($V$4,0,0,COUNT(V:V),1),OFFSET($V$4,0,0,COUNT(V:V),1))))+1</f>
        <v>12</v>
      </c>
      <c r="Y4" s="62" t="s">
        <v>272</v>
      </c>
    </row>
    <row r="5" spans="1:25" ht="15.5" x14ac:dyDescent="0.35">
      <c r="A5" s="75">
        <f>'Data Siswa'!A3</f>
        <v>2</v>
      </c>
      <c r="B5" s="83" t="str">
        <f>'Data Siswa'!B3</f>
        <v>AHMAD FAUZI</v>
      </c>
      <c r="C5" s="75" t="str">
        <f>'Data Siswa'!C3</f>
        <v>0155</v>
      </c>
      <c r="D5" s="17">
        <v>4</v>
      </c>
      <c r="E5" s="17">
        <v>4</v>
      </c>
      <c r="F5" s="17">
        <v>5</v>
      </c>
      <c r="G5" s="17">
        <v>4</v>
      </c>
      <c r="H5" s="17">
        <v>6</v>
      </c>
      <c r="I5" s="17">
        <v>5.5</v>
      </c>
      <c r="J5" s="17">
        <v>5</v>
      </c>
      <c r="K5" s="17">
        <v>6</v>
      </c>
      <c r="L5" s="17">
        <v>5</v>
      </c>
      <c r="M5" s="17">
        <v>6</v>
      </c>
      <c r="N5" s="17">
        <v>5</v>
      </c>
      <c r="O5" s="17">
        <v>6</v>
      </c>
      <c r="P5" s="17">
        <v>5.5</v>
      </c>
      <c r="Q5" s="17">
        <v>7</v>
      </c>
      <c r="R5" s="17">
        <v>6.5</v>
      </c>
      <c r="S5" s="76">
        <f t="shared" si="0"/>
        <v>80.5</v>
      </c>
      <c r="T5" s="77">
        <f t="shared" si="1"/>
        <v>5.3666666666666663</v>
      </c>
      <c r="U5" s="78"/>
      <c r="V5" s="76">
        <f>SUM('Nilai Tahriri'!Z3,'Nilai Syafahi'!S5)</f>
        <v>212</v>
      </c>
      <c r="W5" s="77">
        <f>AVERAGE(D5:R5,'Nilai Tahriri'!D3:Y3)</f>
        <v>5.7297297297297298</v>
      </c>
      <c r="X5" s="79">
        <f t="array" aca="1" ref="X5" ca="1">SUM(IF(V5&lt;OFFSET($V$4,0,0,COUNT(V:V),1),1/COUNTIF(OFFSET($V$4,0,0,COUNT(V:V),1),OFFSET($V$4,0,0,COUNT(V:V),1))))+1</f>
        <v>13</v>
      </c>
      <c r="Y5" s="62" t="s">
        <v>272</v>
      </c>
    </row>
    <row r="6" spans="1:25" ht="15.5" x14ac:dyDescent="0.35">
      <c r="A6" s="75">
        <f>'Data Siswa'!A4</f>
        <v>3</v>
      </c>
      <c r="B6" s="82" t="str">
        <f>'Data Siswa'!B4</f>
        <v>AHMAD IBRAHIM MUWAFI</v>
      </c>
      <c r="C6" s="75" t="str">
        <f>'Data Siswa'!C4</f>
        <v>0156</v>
      </c>
      <c r="D6" s="17">
        <v>5</v>
      </c>
      <c r="E6" s="17">
        <v>4</v>
      </c>
      <c r="F6" s="17">
        <v>5</v>
      </c>
      <c r="G6" s="17">
        <v>4</v>
      </c>
      <c r="H6" s="17">
        <v>5.5</v>
      </c>
      <c r="I6" s="17">
        <v>5</v>
      </c>
      <c r="J6" s="17">
        <v>5</v>
      </c>
      <c r="K6" s="17">
        <v>6</v>
      </c>
      <c r="L6" s="17">
        <v>5</v>
      </c>
      <c r="M6" s="17">
        <v>5</v>
      </c>
      <c r="N6" s="17">
        <v>5.5</v>
      </c>
      <c r="O6" s="17">
        <v>5</v>
      </c>
      <c r="P6" s="17">
        <v>5</v>
      </c>
      <c r="Q6" s="17">
        <v>6</v>
      </c>
      <c r="R6" s="17">
        <v>6</v>
      </c>
      <c r="S6" s="76">
        <f t="shared" si="0"/>
        <v>77</v>
      </c>
      <c r="T6" s="77">
        <f t="shared" si="1"/>
        <v>5.1333333333333337</v>
      </c>
      <c r="U6" s="78"/>
      <c r="V6" s="76">
        <f>SUM('Nilai Tahriri'!Z4,'Nilai Syafahi'!S6)</f>
        <v>204.8</v>
      </c>
      <c r="W6" s="77">
        <f>AVERAGE(D6:R6,'Nilai Tahriri'!D4:Y4)</f>
        <v>5.5351351351351354</v>
      </c>
      <c r="X6" s="79">
        <f t="array" aca="1" ref="X6" ca="1">SUM(IF(V6&lt;OFFSET($V$4,0,0,COUNT(V:V),1),1/COUNTIF(OFFSET($V$4,0,0,COUNT(V:V),1),OFFSET($V$4,0,0,COUNT(V:V),1))))+1</f>
        <v>24</v>
      </c>
      <c r="Y6" s="62" t="s">
        <v>272</v>
      </c>
    </row>
    <row r="7" spans="1:25" ht="15.5" x14ac:dyDescent="0.35">
      <c r="A7" s="75">
        <f>'Data Siswa'!A5</f>
        <v>4</v>
      </c>
      <c r="B7" s="82" t="str">
        <f>'Data Siswa'!B5</f>
        <v>AHMAD JUANDA</v>
      </c>
      <c r="C7" s="75" t="str">
        <f>'Data Siswa'!C5</f>
        <v>0157</v>
      </c>
      <c r="D7" s="17">
        <v>7</v>
      </c>
      <c r="E7" s="17">
        <v>6.5</v>
      </c>
      <c r="F7" s="17">
        <v>6</v>
      </c>
      <c r="G7" s="17">
        <v>4</v>
      </c>
      <c r="H7" s="17">
        <v>4.5</v>
      </c>
      <c r="I7" s="17">
        <v>4.5</v>
      </c>
      <c r="J7" s="17">
        <v>5</v>
      </c>
      <c r="K7" s="17">
        <v>6</v>
      </c>
      <c r="L7" s="17">
        <v>5</v>
      </c>
      <c r="M7" s="17">
        <v>6</v>
      </c>
      <c r="N7" s="17">
        <v>5.5</v>
      </c>
      <c r="O7" s="17">
        <v>6</v>
      </c>
      <c r="P7" s="17">
        <v>5.5</v>
      </c>
      <c r="Q7" s="17">
        <v>7</v>
      </c>
      <c r="R7" s="17">
        <v>7</v>
      </c>
      <c r="S7" s="76">
        <f t="shared" si="0"/>
        <v>85.5</v>
      </c>
      <c r="T7" s="77">
        <f t="shared" si="1"/>
        <v>5.7</v>
      </c>
      <c r="U7" s="78"/>
      <c r="V7" s="76">
        <f>SUM('Nilai Tahriri'!Z5,'Nilai Syafahi'!S7)</f>
        <v>217.3</v>
      </c>
      <c r="W7" s="77">
        <f>AVERAGE(D7:R7,'Nilai Tahriri'!D5:Y5)</f>
        <v>5.8729729729729732</v>
      </c>
      <c r="X7" s="79">
        <f t="array" aca="1" ref="X7" ca="1">SUM(IF(V7&lt;OFFSET($V$4,0,0,COUNT(V:V),1),1/COUNTIF(OFFSET($V$4,0,0,COUNT(V:V),1),OFFSET($V$4,0,0,COUNT(V:V),1))))+1</f>
        <v>6</v>
      </c>
      <c r="Y7" s="62" t="s">
        <v>272</v>
      </c>
    </row>
    <row r="8" spans="1:25" ht="15.5" x14ac:dyDescent="0.35">
      <c r="A8" s="75">
        <f>'Data Siswa'!A6</f>
        <v>5</v>
      </c>
      <c r="B8" s="82" t="str">
        <f>'Data Siswa'!B6</f>
        <v>ALFAZRI ALQALIFI</v>
      </c>
      <c r="C8" s="75" t="str">
        <f>'Data Siswa'!C6</f>
        <v>0158</v>
      </c>
      <c r="D8" s="17">
        <v>6</v>
      </c>
      <c r="E8" s="17">
        <v>7</v>
      </c>
      <c r="F8" s="17">
        <v>5</v>
      </c>
      <c r="G8" s="17">
        <v>4</v>
      </c>
      <c r="H8" s="17">
        <v>7.5</v>
      </c>
      <c r="I8" s="17">
        <v>4</v>
      </c>
      <c r="J8" s="17">
        <v>5</v>
      </c>
      <c r="K8" s="17">
        <v>6</v>
      </c>
      <c r="L8" s="17">
        <v>5</v>
      </c>
      <c r="M8" s="17">
        <v>6</v>
      </c>
      <c r="N8" s="17">
        <v>5.5</v>
      </c>
      <c r="O8" s="17">
        <v>6</v>
      </c>
      <c r="P8" s="17">
        <v>5</v>
      </c>
      <c r="Q8" s="17">
        <v>7</v>
      </c>
      <c r="R8" s="17">
        <v>7</v>
      </c>
      <c r="S8" s="76">
        <f t="shared" si="0"/>
        <v>86</v>
      </c>
      <c r="T8" s="77">
        <f t="shared" si="1"/>
        <v>5.7333333333333334</v>
      </c>
      <c r="U8" s="78"/>
      <c r="V8" s="76">
        <f>SUM('Nilai Tahriri'!Z6,'Nilai Syafahi'!S8)</f>
        <v>219.2</v>
      </c>
      <c r="W8" s="77">
        <f>AVERAGE(D8:R8,'Nilai Tahriri'!D6:Y6)</f>
        <v>5.9243243243243242</v>
      </c>
      <c r="X8" s="79">
        <f t="array" aca="1" ref="X8" ca="1">SUM(IF(V8&lt;OFFSET($V$4,0,0,COUNT(V:V),1),1/COUNTIF(OFFSET($V$4,0,0,COUNT(V:V),1),OFFSET($V$4,0,0,COUNT(V:V),1))))+1</f>
        <v>3</v>
      </c>
      <c r="Y8" s="62" t="s">
        <v>272</v>
      </c>
    </row>
    <row r="9" spans="1:25" ht="15.5" x14ac:dyDescent="0.35">
      <c r="A9" s="75">
        <f>'Data Siswa'!A7</f>
        <v>6</v>
      </c>
      <c r="B9" s="82" t="str">
        <f>'Data Siswa'!B7</f>
        <v>ALVIAN RIZKI HENDRAWAN</v>
      </c>
      <c r="C9" s="75" t="str">
        <f>'Data Siswa'!C7</f>
        <v>0159</v>
      </c>
      <c r="D9" s="17">
        <v>6.5</v>
      </c>
      <c r="E9" s="17">
        <v>4</v>
      </c>
      <c r="F9" s="17">
        <v>5</v>
      </c>
      <c r="G9" s="17">
        <v>5</v>
      </c>
      <c r="H9" s="17">
        <v>7</v>
      </c>
      <c r="I9" s="17">
        <v>5</v>
      </c>
      <c r="J9" s="17">
        <v>5</v>
      </c>
      <c r="K9" s="17">
        <v>6</v>
      </c>
      <c r="L9" s="17">
        <v>5</v>
      </c>
      <c r="M9" s="17">
        <v>8</v>
      </c>
      <c r="N9" s="17">
        <v>5</v>
      </c>
      <c r="O9" s="17">
        <v>8</v>
      </c>
      <c r="P9" s="17">
        <v>5.5</v>
      </c>
      <c r="Q9" s="17">
        <v>7</v>
      </c>
      <c r="R9" s="17">
        <v>7</v>
      </c>
      <c r="S9" s="76">
        <f t="shared" si="0"/>
        <v>89</v>
      </c>
      <c r="T9" s="77">
        <f t="shared" si="1"/>
        <v>5.9333333333333336</v>
      </c>
      <c r="U9" s="78"/>
      <c r="V9" s="76">
        <f>SUM('Nilai Tahriri'!Z7,'Nilai Syafahi'!S9)</f>
        <v>218.4</v>
      </c>
      <c r="W9" s="77">
        <f>AVERAGE(D9:R9,'Nilai Tahriri'!D7:Y7)</f>
        <v>5.9027027027027028</v>
      </c>
      <c r="X9" s="79">
        <f t="array" aca="1" ref="X9" ca="1">SUM(IF(V9&lt;OFFSET($V$4,0,0,COUNT(V:V),1),1/COUNTIF(OFFSET($V$4,0,0,COUNT(V:V),1),OFFSET($V$4,0,0,COUNT(V:V),1))))+1</f>
        <v>4</v>
      </c>
      <c r="Y9" s="62" t="s">
        <v>272</v>
      </c>
    </row>
    <row r="10" spans="1:25" ht="15.5" x14ac:dyDescent="0.35">
      <c r="A10" s="75">
        <f>'Data Siswa'!A8</f>
        <v>7</v>
      </c>
      <c r="B10" s="82" t="str">
        <f>'Data Siswa'!B8</f>
        <v>AMAR RULLOH RAHMADANI</v>
      </c>
      <c r="C10" s="75" t="str">
        <f>'Data Siswa'!C8</f>
        <v>0160</v>
      </c>
      <c r="D10" s="17">
        <v>4.5</v>
      </c>
      <c r="E10" s="17">
        <v>4</v>
      </c>
      <c r="F10" s="17">
        <v>5</v>
      </c>
      <c r="G10" s="17">
        <v>4</v>
      </c>
      <c r="H10" s="17">
        <v>5.5</v>
      </c>
      <c r="I10" s="17">
        <v>4</v>
      </c>
      <c r="J10" s="17">
        <v>5</v>
      </c>
      <c r="K10" s="17">
        <v>6</v>
      </c>
      <c r="L10" s="17">
        <v>5</v>
      </c>
      <c r="M10" s="17">
        <v>6</v>
      </c>
      <c r="N10" s="17">
        <v>5</v>
      </c>
      <c r="O10" s="17">
        <v>6</v>
      </c>
      <c r="P10" s="17">
        <v>5</v>
      </c>
      <c r="Q10" s="17">
        <v>6</v>
      </c>
      <c r="R10" s="17">
        <v>6</v>
      </c>
      <c r="S10" s="76">
        <f t="shared" si="0"/>
        <v>77</v>
      </c>
      <c r="T10" s="77">
        <f t="shared" si="1"/>
        <v>5.1333333333333337</v>
      </c>
      <c r="U10" s="78"/>
      <c r="V10" s="76">
        <f>SUM('Nilai Tahriri'!Z8,'Nilai Syafahi'!S10)</f>
        <v>204.8</v>
      </c>
      <c r="W10" s="77">
        <f>AVERAGE(D10:R10,'Nilai Tahriri'!D8:Y8)</f>
        <v>5.5351351351351354</v>
      </c>
      <c r="X10" s="79">
        <f t="array" aca="1" ref="X10" ca="1">SUM(IF(V10&lt;OFFSET($V$4,0,0,COUNT(V:V),1),1/COUNTIF(OFFSET($V$4,0,0,COUNT(V:V),1),OFFSET($V$4,0,0,COUNT(V:V),1))))+1</f>
        <v>24</v>
      </c>
      <c r="Y10" s="62" t="s">
        <v>272</v>
      </c>
    </row>
    <row r="11" spans="1:25" ht="15.5" x14ac:dyDescent="0.35">
      <c r="A11" s="75">
        <f>'Data Siswa'!A9</f>
        <v>8</v>
      </c>
      <c r="B11" s="82" t="str">
        <f>'Data Siswa'!B9</f>
        <v>ARJUNA PUTRA KUSWIYANSYAH</v>
      </c>
      <c r="C11" s="75" t="str">
        <f>'Data Siswa'!C9</f>
        <v>0161</v>
      </c>
      <c r="D11" s="17">
        <v>4</v>
      </c>
      <c r="E11" s="17">
        <v>4</v>
      </c>
      <c r="F11" s="17">
        <v>4</v>
      </c>
      <c r="G11" s="17">
        <v>4</v>
      </c>
      <c r="H11" s="17">
        <v>5</v>
      </c>
      <c r="I11" s="17">
        <v>4</v>
      </c>
      <c r="J11" s="17">
        <v>5</v>
      </c>
      <c r="K11" s="17">
        <v>6</v>
      </c>
      <c r="L11" s="17">
        <v>5</v>
      </c>
      <c r="M11" s="17">
        <v>6</v>
      </c>
      <c r="N11" s="17">
        <v>5.5</v>
      </c>
      <c r="O11" s="17">
        <v>6</v>
      </c>
      <c r="P11" s="17">
        <v>5.5</v>
      </c>
      <c r="Q11" s="17">
        <v>6</v>
      </c>
      <c r="R11" s="17">
        <v>6</v>
      </c>
      <c r="S11" s="76">
        <f t="shared" si="0"/>
        <v>76</v>
      </c>
      <c r="T11" s="77">
        <f t="shared" si="1"/>
        <v>5.0666666666666664</v>
      </c>
      <c r="U11" s="78"/>
      <c r="V11" s="76">
        <f>SUM('Nilai Tahriri'!Z9,'Nilai Syafahi'!S11)</f>
        <v>205.8</v>
      </c>
      <c r="W11" s="77">
        <f>AVERAGE(D11:R11,'Nilai Tahriri'!D9:Y9)</f>
        <v>5.5621621621621626</v>
      </c>
      <c r="X11" s="79">
        <f t="array" aca="1" ref="X11" ca="1">SUM(IF(V11&lt;OFFSET($V$4,0,0,COUNT(V:V),1),1/COUNTIF(OFFSET($V$4,0,0,COUNT(V:V),1),OFFSET($V$4,0,0,COUNT(V:V),1))))+1</f>
        <v>23</v>
      </c>
      <c r="Y11" s="62" t="s">
        <v>272</v>
      </c>
    </row>
    <row r="12" spans="1:25" ht="15.5" x14ac:dyDescent="0.35">
      <c r="A12" s="75">
        <f>'Data Siswa'!A10</f>
        <v>9</v>
      </c>
      <c r="B12" s="82" t="str">
        <f>'Data Siswa'!B10</f>
        <v>ASYA AL-GHAZALI</v>
      </c>
      <c r="C12" s="75" t="str">
        <f>'Data Siswa'!C10</f>
        <v>0162</v>
      </c>
      <c r="D12" s="17">
        <v>7</v>
      </c>
      <c r="E12" s="17">
        <v>4</v>
      </c>
      <c r="F12" s="17">
        <v>4</v>
      </c>
      <c r="G12" s="17">
        <v>4</v>
      </c>
      <c r="H12" s="17">
        <v>7</v>
      </c>
      <c r="I12" s="17">
        <v>4</v>
      </c>
      <c r="J12" s="17">
        <v>5</v>
      </c>
      <c r="K12" s="17">
        <v>6</v>
      </c>
      <c r="L12" s="17">
        <v>5</v>
      </c>
      <c r="M12" s="17">
        <v>5</v>
      </c>
      <c r="N12" s="17">
        <v>5</v>
      </c>
      <c r="O12" s="17">
        <v>5</v>
      </c>
      <c r="P12" s="17">
        <v>5</v>
      </c>
      <c r="Q12" s="17">
        <v>6</v>
      </c>
      <c r="R12" s="17">
        <v>6</v>
      </c>
      <c r="S12" s="76">
        <f t="shared" si="0"/>
        <v>78</v>
      </c>
      <c r="T12" s="77">
        <f t="shared" si="1"/>
        <v>5.2</v>
      </c>
      <c r="U12" s="78"/>
      <c r="V12" s="76">
        <f>SUM('Nilai Tahriri'!Z10,'Nilai Syafahi'!S12)</f>
        <v>210</v>
      </c>
      <c r="W12" s="77">
        <f>AVERAGE(D12:R12,'Nilai Tahriri'!D10:Y10)</f>
        <v>5.6756756756756754</v>
      </c>
      <c r="X12" s="79">
        <f t="array" aca="1" ref="X12" ca="1">SUM(IF(V12&lt;OFFSET($V$4,0,0,COUNT(V:V),1),1/COUNTIF(OFFSET($V$4,0,0,COUNT(V:V),1),OFFSET($V$4,0,0,COUNT(V:V),1))))+1</f>
        <v>16</v>
      </c>
      <c r="Y12" s="62" t="s">
        <v>272</v>
      </c>
    </row>
    <row r="13" spans="1:25" ht="15.5" x14ac:dyDescent="0.35">
      <c r="A13" s="75">
        <f>'Data Siswa'!A11</f>
        <v>10</v>
      </c>
      <c r="B13" s="82" t="str">
        <f>'Data Siswa'!B11</f>
        <v>BAYU SAPUTRA</v>
      </c>
      <c r="C13" s="75" t="str">
        <f>'Data Siswa'!C11</f>
        <v>0163</v>
      </c>
      <c r="D13" s="17">
        <v>6.5</v>
      </c>
      <c r="E13" s="17">
        <v>4</v>
      </c>
      <c r="F13" s="17">
        <v>4</v>
      </c>
      <c r="G13" s="17">
        <v>4</v>
      </c>
      <c r="H13" s="17">
        <v>4</v>
      </c>
      <c r="I13" s="17">
        <v>4</v>
      </c>
      <c r="J13" s="17">
        <v>5</v>
      </c>
      <c r="K13" s="17">
        <v>6</v>
      </c>
      <c r="L13" s="17">
        <v>5</v>
      </c>
      <c r="M13" s="17">
        <v>6</v>
      </c>
      <c r="N13" s="17">
        <v>5.5</v>
      </c>
      <c r="O13" s="17">
        <v>6</v>
      </c>
      <c r="P13" s="17">
        <v>5</v>
      </c>
      <c r="Q13" s="17">
        <v>6</v>
      </c>
      <c r="R13" s="17">
        <v>6.5</v>
      </c>
      <c r="S13" s="76">
        <f t="shared" si="0"/>
        <v>77.5</v>
      </c>
      <c r="T13" s="77">
        <f t="shared" si="1"/>
        <v>5.166666666666667</v>
      </c>
      <c r="U13" s="78"/>
      <c r="V13" s="76">
        <f>SUM('Nilai Tahriri'!Z11,'Nilai Syafahi'!S13)</f>
        <v>214</v>
      </c>
      <c r="W13" s="77">
        <f>AVERAGE(D13:R13,'Nilai Tahriri'!D11:Y11)</f>
        <v>5.7837837837837842</v>
      </c>
      <c r="X13" s="79">
        <f t="array" aca="1" ref="X13" ca="1">SUM(IF(V13&lt;OFFSET($V$4,0,0,COUNT(V:V),1),1/COUNTIF(OFFSET($V$4,0,0,COUNT(V:V),1),OFFSET($V$4,0,0,COUNT(V:V),1))))+1</f>
        <v>9</v>
      </c>
      <c r="Y13" s="62" t="s">
        <v>272</v>
      </c>
    </row>
    <row r="14" spans="1:25" ht="15.5" x14ac:dyDescent="0.35">
      <c r="A14" s="75">
        <f>'Data Siswa'!A12</f>
        <v>11</v>
      </c>
      <c r="B14" s="82" t="str">
        <f>'Data Siswa'!B12</f>
        <v>DANISH SEPTIANSYAH</v>
      </c>
      <c r="C14" s="75" t="str">
        <f>'Data Siswa'!C12</f>
        <v>0164</v>
      </c>
      <c r="D14" s="17">
        <v>4</v>
      </c>
      <c r="E14" s="17">
        <v>4</v>
      </c>
      <c r="F14" s="17">
        <v>7</v>
      </c>
      <c r="G14" s="17">
        <v>4.5</v>
      </c>
      <c r="H14" s="17">
        <v>5</v>
      </c>
      <c r="I14" s="17">
        <v>4</v>
      </c>
      <c r="J14" s="17">
        <v>5</v>
      </c>
      <c r="K14" s="17">
        <v>6</v>
      </c>
      <c r="L14" s="17">
        <v>5</v>
      </c>
      <c r="M14" s="17">
        <v>6</v>
      </c>
      <c r="N14" s="17">
        <v>5.5</v>
      </c>
      <c r="O14" s="17">
        <v>6</v>
      </c>
      <c r="P14" s="17">
        <v>5</v>
      </c>
      <c r="Q14" s="17">
        <v>5.5</v>
      </c>
      <c r="R14" s="17">
        <v>7</v>
      </c>
      <c r="S14" s="76">
        <f t="shared" si="0"/>
        <v>79.5</v>
      </c>
      <c r="T14" s="77">
        <f t="shared" si="1"/>
        <v>5.3</v>
      </c>
      <c r="U14" s="78"/>
      <c r="V14" s="76">
        <f>SUM('Nilai Tahriri'!Z12,'Nilai Syafahi'!S14)</f>
        <v>216.8</v>
      </c>
      <c r="W14" s="77">
        <f>AVERAGE(D14:R14,'Nilai Tahriri'!D12:Y12)</f>
        <v>5.85945945945946</v>
      </c>
      <c r="X14" s="79">
        <f t="array" aca="1" ref="X14" ca="1">SUM(IF(V14&lt;OFFSET($V$4,0,0,COUNT(V:V),1),1/COUNTIF(OFFSET($V$4,0,0,COUNT(V:V),1),OFFSET($V$4,0,0,COUNT(V:V),1))))+1</f>
        <v>7</v>
      </c>
      <c r="Y14" s="62" t="s">
        <v>272</v>
      </c>
    </row>
    <row r="15" spans="1:25" ht="15.5" x14ac:dyDescent="0.35">
      <c r="A15" s="75">
        <f>'Data Siswa'!A13</f>
        <v>12</v>
      </c>
      <c r="B15" s="82" t="str">
        <f>'Data Siswa'!B13</f>
        <v>FERDI JULIAN SYAPUTRA</v>
      </c>
      <c r="C15" s="75" t="str">
        <f>'Data Siswa'!C13</f>
        <v>0165</v>
      </c>
      <c r="D15" s="17">
        <v>6.5</v>
      </c>
      <c r="E15" s="17">
        <v>4</v>
      </c>
      <c r="F15" s="17">
        <v>4</v>
      </c>
      <c r="G15" s="17">
        <v>4</v>
      </c>
      <c r="H15" s="17">
        <v>4</v>
      </c>
      <c r="I15" s="17">
        <v>4</v>
      </c>
      <c r="J15" s="17">
        <v>5</v>
      </c>
      <c r="K15" s="17">
        <v>6</v>
      </c>
      <c r="L15" s="17">
        <v>5</v>
      </c>
      <c r="M15" s="17">
        <v>5</v>
      </c>
      <c r="N15" s="17">
        <v>6</v>
      </c>
      <c r="O15" s="17">
        <v>5</v>
      </c>
      <c r="P15" s="17">
        <v>6</v>
      </c>
      <c r="Q15" s="17">
        <v>5</v>
      </c>
      <c r="R15" s="17">
        <v>6</v>
      </c>
      <c r="S15" s="76">
        <f t="shared" si="0"/>
        <v>75.5</v>
      </c>
      <c r="T15" s="77">
        <f t="shared" si="1"/>
        <v>5.0333333333333332</v>
      </c>
      <c r="U15" s="78"/>
      <c r="V15" s="76">
        <f>SUM('Nilai Tahriri'!Z13,'Nilai Syafahi'!S15)</f>
        <v>207.8</v>
      </c>
      <c r="W15" s="77">
        <f>AVERAGE(D15:R15,'Nilai Tahriri'!D13:Y13)</f>
        <v>5.6162162162162161</v>
      </c>
      <c r="X15" s="79">
        <f t="array" aca="1" ref="X15" ca="1">SUM(IF(V15&lt;OFFSET($V$4,0,0,COUNT(V:V),1),1/COUNTIF(OFFSET($V$4,0,0,COUNT(V:V),1),OFFSET($V$4,0,0,COUNT(V:V),1))))+1</f>
        <v>19</v>
      </c>
      <c r="Y15" s="62" t="s">
        <v>272</v>
      </c>
    </row>
    <row r="16" spans="1:25" ht="15.5" x14ac:dyDescent="0.35">
      <c r="A16" s="75">
        <f>'Data Siswa'!A14</f>
        <v>13</v>
      </c>
      <c r="B16" s="82" t="str">
        <f>'Data Siswa'!B14</f>
        <v>FIKRI FAUZAN</v>
      </c>
      <c r="C16" s="75" t="str">
        <f>'Data Siswa'!C14</f>
        <v>0166</v>
      </c>
      <c r="D16" s="17">
        <v>7</v>
      </c>
      <c r="E16" s="17">
        <v>4</v>
      </c>
      <c r="F16" s="17">
        <v>5</v>
      </c>
      <c r="G16" s="17">
        <v>4.5</v>
      </c>
      <c r="H16" s="17">
        <v>5.5</v>
      </c>
      <c r="I16" s="17">
        <v>5</v>
      </c>
      <c r="J16" s="17">
        <v>5</v>
      </c>
      <c r="K16" s="17">
        <v>6</v>
      </c>
      <c r="L16" s="17">
        <v>5</v>
      </c>
      <c r="M16" s="17">
        <v>6</v>
      </c>
      <c r="N16" s="17">
        <v>5</v>
      </c>
      <c r="O16" s="17">
        <v>6</v>
      </c>
      <c r="P16" s="17">
        <v>5</v>
      </c>
      <c r="Q16" s="17">
        <v>6.5</v>
      </c>
      <c r="R16" s="17">
        <v>6.5</v>
      </c>
      <c r="S16" s="76">
        <f t="shared" si="0"/>
        <v>82</v>
      </c>
      <c r="T16" s="77">
        <f t="shared" si="1"/>
        <v>5.4666666666666668</v>
      </c>
      <c r="U16" s="78"/>
      <c r="V16" s="76">
        <f>SUM('Nilai Tahriri'!Z14,'Nilai Syafahi'!S16)</f>
        <v>214.3</v>
      </c>
      <c r="W16" s="77">
        <f>AVERAGE(D16:R16,'Nilai Tahriri'!D14:Y14)</f>
        <v>5.7918918918918925</v>
      </c>
      <c r="X16" s="79">
        <f t="array" aca="1" ref="X16" ca="1">SUM(IF(V16&lt;OFFSET($V$4,0,0,COUNT(V:V),1),1/COUNTIF(OFFSET($V$4,0,0,COUNT(V:V),1),OFFSET($V$4,0,0,COUNT(V:V),1))))+1</f>
        <v>8</v>
      </c>
      <c r="Y16" s="62" t="s">
        <v>272</v>
      </c>
    </row>
    <row r="17" spans="1:25" ht="15.5" x14ac:dyDescent="0.35">
      <c r="A17" s="75">
        <f>'Data Siswa'!A15</f>
        <v>14</v>
      </c>
      <c r="B17" s="82" t="str">
        <f>'Data Siswa'!B15</f>
        <v>IRTIZA RAI NAFI FAIZULLAH</v>
      </c>
      <c r="C17" s="75" t="str">
        <f>'Data Siswa'!C15</f>
        <v>0167</v>
      </c>
      <c r="D17" s="17">
        <v>5</v>
      </c>
      <c r="E17" s="17">
        <v>4</v>
      </c>
      <c r="F17" s="17">
        <v>4</v>
      </c>
      <c r="G17" s="17">
        <v>4.5</v>
      </c>
      <c r="H17" s="17">
        <v>5</v>
      </c>
      <c r="I17" s="17">
        <v>4</v>
      </c>
      <c r="J17" s="17">
        <v>5</v>
      </c>
      <c r="K17" s="17">
        <v>6</v>
      </c>
      <c r="L17" s="17">
        <v>5</v>
      </c>
      <c r="M17" s="17">
        <v>6</v>
      </c>
      <c r="N17" s="17">
        <v>5</v>
      </c>
      <c r="O17" s="17">
        <v>6</v>
      </c>
      <c r="P17" s="17">
        <v>5</v>
      </c>
      <c r="Q17" s="17">
        <v>6</v>
      </c>
      <c r="R17" s="17">
        <v>5</v>
      </c>
      <c r="S17" s="76">
        <f t="shared" si="0"/>
        <v>75.5</v>
      </c>
      <c r="T17" s="77">
        <f t="shared" si="1"/>
        <v>5.0333333333333332</v>
      </c>
      <c r="U17" s="78"/>
      <c r="V17" s="76">
        <f>SUM('Nilai Tahriri'!Z15,'Nilai Syafahi'!S17)</f>
        <v>208</v>
      </c>
      <c r="W17" s="77">
        <f>AVERAGE(D17:R17,'Nilai Tahriri'!D15:Y15)</f>
        <v>5.6216216216216219</v>
      </c>
      <c r="X17" s="79">
        <f t="array" aca="1" ref="X17" ca="1">SUM(IF(V17&lt;OFFSET($V$4,0,0,COUNT(V:V),1),1/COUNTIF(OFFSET($V$4,0,0,COUNT(V:V),1),OFFSET($V$4,0,0,COUNT(V:V),1))))+1</f>
        <v>18</v>
      </c>
      <c r="Y17" s="62" t="s">
        <v>272</v>
      </c>
    </row>
    <row r="18" spans="1:25" ht="15.5" x14ac:dyDescent="0.35">
      <c r="A18" s="75">
        <f>'Data Siswa'!A16</f>
        <v>15</v>
      </c>
      <c r="B18" s="82" t="str">
        <f>'Data Siswa'!B16</f>
        <v>JANUAR JATI KUSUMA</v>
      </c>
      <c r="C18" s="75" t="str">
        <f>'Data Siswa'!C16</f>
        <v>0168</v>
      </c>
      <c r="D18" s="17">
        <v>5</v>
      </c>
      <c r="E18" s="17">
        <v>4.5</v>
      </c>
      <c r="F18" s="17">
        <v>4</v>
      </c>
      <c r="G18" s="17">
        <v>4.5</v>
      </c>
      <c r="H18" s="17">
        <v>5</v>
      </c>
      <c r="I18" s="17">
        <v>5</v>
      </c>
      <c r="J18" s="17">
        <v>5</v>
      </c>
      <c r="K18" s="17">
        <v>6</v>
      </c>
      <c r="L18" s="17">
        <v>5</v>
      </c>
      <c r="M18" s="17">
        <v>6</v>
      </c>
      <c r="N18" s="17">
        <v>5</v>
      </c>
      <c r="O18" s="17">
        <v>6</v>
      </c>
      <c r="P18" s="17">
        <v>5.5</v>
      </c>
      <c r="Q18" s="17">
        <v>6</v>
      </c>
      <c r="R18" s="17">
        <v>6</v>
      </c>
      <c r="S18" s="76">
        <f t="shared" si="0"/>
        <v>78.5</v>
      </c>
      <c r="T18" s="77">
        <f t="shared" si="1"/>
        <v>5.2333333333333334</v>
      </c>
      <c r="U18" s="78"/>
      <c r="V18" s="76">
        <f>SUM('Nilai Tahriri'!Z16,'Nilai Syafahi'!S18)</f>
        <v>213.5</v>
      </c>
      <c r="W18" s="77">
        <f>AVERAGE(D18:R18,'Nilai Tahriri'!D16:Y16)</f>
        <v>5.7702702702702702</v>
      </c>
      <c r="X18" s="79">
        <f t="array" aca="1" ref="X18" ca="1">SUM(IF(V18&lt;OFFSET($V$4,0,0,COUNT(V:V),1),1/COUNTIF(OFFSET($V$4,0,0,COUNT(V:V),1),OFFSET($V$4,0,0,COUNT(V:V),1))))+1</f>
        <v>11</v>
      </c>
      <c r="Y18" s="62" t="s">
        <v>272</v>
      </c>
    </row>
    <row r="19" spans="1:25" ht="15.5" x14ac:dyDescent="0.35">
      <c r="A19" s="75">
        <f>'Data Siswa'!A17</f>
        <v>16</v>
      </c>
      <c r="B19" s="82" t="str">
        <f>'Data Siswa'!B17</f>
        <v>KHAERUL ANAS</v>
      </c>
      <c r="C19" s="75" t="str">
        <f>'Data Siswa'!C17</f>
        <v>0169</v>
      </c>
      <c r="D19" s="17">
        <v>6.5</v>
      </c>
      <c r="E19" s="17">
        <v>4</v>
      </c>
      <c r="F19" s="17">
        <v>4</v>
      </c>
      <c r="G19" s="17">
        <v>4</v>
      </c>
      <c r="H19" s="17">
        <v>5</v>
      </c>
      <c r="I19" s="17">
        <v>4</v>
      </c>
      <c r="J19" s="17">
        <v>5</v>
      </c>
      <c r="K19" s="17">
        <v>6</v>
      </c>
      <c r="L19" s="17">
        <v>5</v>
      </c>
      <c r="M19" s="17">
        <v>6</v>
      </c>
      <c r="N19" s="17">
        <v>5</v>
      </c>
      <c r="O19" s="17">
        <v>6</v>
      </c>
      <c r="P19" s="17">
        <v>5.5</v>
      </c>
      <c r="Q19" s="17">
        <v>6</v>
      </c>
      <c r="R19" s="17">
        <v>6</v>
      </c>
      <c r="S19" s="76">
        <f t="shared" si="0"/>
        <v>78</v>
      </c>
      <c r="T19" s="77">
        <f t="shared" si="1"/>
        <v>5.2</v>
      </c>
      <c r="U19" s="78"/>
      <c r="V19" s="76">
        <f>SUM('Nilai Tahriri'!Z17,'Nilai Syafahi'!S19)</f>
        <v>208.4</v>
      </c>
      <c r="W19" s="77">
        <f>AVERAGE(D19:R19,'Nilai Tahriri'!D17:Y17)</f>
        <v>5.6324324324324326</v>
      </c>
      <c r="X19" s="79">
        <f t="array" aca="1" ref="X19" ca="1">SUM(IF(V19&lt;OFFSET($V$4,0,0,COUNT(V:V),1),1/COUNTIF(OFFSET($V$4,0,0,COUNT(V:V),1),OFFSET($V$4,0,0,COUNT(V:V),1))))+1</f>
        <v>17</v>
      </c>
      <c r="Y19" s="62" t="s">
        <v>272</v>
      </c>
    </row>
    <row r="20" spans="1:25" ht="15.5" x14ac:dyDescent="0.35">
      <c r="A20" s="75">
        <f>'Data Siswa'!A18</f>
        <v>17</v>
      </c>
      <c r="B20" s="82" t="str">
        <f>'Data Siswa'!B18</f>
        <v>MUHAMAD FADIL NASRULLAH</v>
      </c>
      <c r="C20" s="75" t="str">
        <f>'Data Siswa'!C18</f>
        <v>0170</v>
      </c>
      <c r="D20" s="17">
        <v>5</v>
      </c>
      <c r="E20" s="17">
        <v>4</v>
      </c>
      <c r="F20" s="17">
        <v>4</v>
      </c>
      <c r="G20" s="17">
        <v>4.5</v>
      </c>
      <c r="H20" s="17">
        <v>4.5</v>
      </c>
      <c r="I20" s="17">
        <v>4</v>
      </c>
      <c r="J20" s="17">
        <v>5</v>
      </c>
      <c r="K20" s="17">
        <v>6</v>
      </c>
      <c r="L20" s="17">
        <v>5</v>
      </c>
      <c r="M20" s="17">
        <v>5.5</v>
      </c>
      <c r="N20" s="17">
        <v>6</v>
      </c>
      <c r="O20" s="17">
        <v>5.5</v>
      </c>
      <c r="P20" s="17">
        <v>5</v>
      </c>
      <c r="Q20" s="17">
        <v>6</v>
      </c>
      <c r="R20" s="17">
        <v>6</v>
      </c>
      <c r="S20" s="76">
        <f t="shared" si="0"/>
        <v>76</v>
      </c>
      <c r="T20" s="77">
        <f t="shared" si="1"/>
        <v>5.0666666666666664</v>
      </c>
      <c r="U20" s="78"/>
      <c r="V20" s="76">
        <f>SUM('Nilai Tahriri'!Z18,'Nilai Syafahi'!S20)</f>
        <v>207.8</v>
      </c>
      <c r="W20" s="77">
        <f>AVERAGE(D20:R20,'Nilai Tahriri'!D18:Y18)</f>
        <v>5.6162162162162161</v>
      </c>
      <c r="X20" s="79">
        <f t="array" aca="1" ref="X20" ca="1">SUM(IF(V20&lt;OFFSET($V$4,0,0,COUNT(V:V),1),1/COUNTIF(OFFSET($V$4,0,0,COUNT(V:V),1),OFFSET($V$4,0,0,COUNT(V:V),1))))+1</f>
        <v>19</v>
      </c>
      <c r="Y20" s="62" t="s">
        <v>272</v>
      </c>
    </row>
    <row r="21" spans="1:25" ht="15.5" x14ac:dyDescent="0.35">
      <c r="A21" s="75">
        <f>'Data Siswa'!A19</f>
        <v>18</v>
      </c>
      <c r="B21" s="82" t="str">
        <f>'Data Siswa'!B19</f>
        <v>MUHAMAD IDZAL RAMADAN</v>
      </c>
      <c r="C21" s="75" t="str">
        <f>'Data Siswa'!C19</f>
        <v>0171</v>
      </c>
      <c r="D21" s="17">
        <v>4</v>
      </c>
      <c r="E21" s="17">
        <v>4</v>
      </c>
      <c r="F21" s="17">
        <v>4</v>
      </c>
      <c r="G21" s="17">
        <v>4</v>
      </c>
      <c r="H21" s="17">
        <v>4</v>
      </c>
      <c r="I21" s="17">
        <v>4</v>
      </c>
      <c r="J21" s="17">
        <v>5</v>
      </c>
      <c r="K21" s="17">
        <v>6</v>
      </c>
      <c r="L21" s="17">
        <v>5</v>
      </c>
      <c r="M21" s="17">
        <v>5.5</v>
      </c>
      <c r="N21" s="17">
        <v>6</v>
      </c>
      <c r="O21" s="17">
        <v>5.5</v>
      </c>
      <c r="P21" s="17">
        <v>5</v>
      </c>
      <c r="Q21" s="17">
        <v>6</v>
      </c>
      <c r="R21" s="17">
        <v>6</v>
      </c>
      <c r="S21" s="76">
        <f t="shared" si="0"/>
        <v>74</v>
      </c>
      <c r="T21" s="77">
        <f t="shared" si="1"/>
        <v>4.9333333333333336</v>
      </c>
      <c r="U21" s="78"/>
      <c r="V21" s="76">
        <f>SUM('Nilai Tahriri'!Z19,'Nilai Syafahi'!S21)</f>
        <v>204.3</v>
      </c>
      <c r="W21" s="77">
        <f>AVERAGE(D21:R21,'Nilai Tahriri'!D19:Y19)</f>
        <v>5.5216216216216223</v>
      </c>
      <c r="X21" s="79">
        <f t="array" aca="1" ref="X21" ca="1">SUM(IF(V21&lt;OFFSET($V$4,0,0,COUNT(V:V),1),1/COUNTIF(OFFSET($V$4,0,0,COUNT(V:V),1),OFFSET($V$4,0,0,COUNT(V:V),1))))+1</f>
        <v>25</v>
      </c>
      <c r="Y21" s="62" t="s">
        <v>272</v>
      </c>
    </row>
    <row r="22" spans="1:25" ht="15.5" x14ac:dyDescent="0.35">
      <c r="A22" s="75">
        <f>'Data Siswa'!A20</f>
        <v>19</v>
      </c>
      <c r="B22" s="82" t="str">
        <f>'Data Siswa'!B20</f>
        <v>MUHAMMAD ALFARIZY WINATA</v>
      </c>
      <c r="C22" s="75" t="str">
        <f>'Data Siswa'!C20</f>
        <v>0172</v>
      </c>
      <c r="D22" s="17">
        <v>8</v>
      </c>
      <c r="E22" s="17">
        <v>4.5</v>
      </c>
      <c r="F22" s="17">
        <v>7</v>
      </c>
      <c r="G22" s="17">
        <v>4.5</v>
      </c>
      <c r="H22" s="17">
        <v>5</v>
      </c>
      <c r="I22" s="17">
        <v>5</v>
      </c>
      <c r="J22" s="17">
        <v>5</v>
      </c>
      <c r="K22" s="17">
        <v>6</v>
      </c>
      <c r="L22" s="17">
        <v>5</v>
      </c>
      <c r="M22" s="17">
        <v>6</v>
      </c>
      <c r="N22" s="17">
        <v>6</v>
      </c>
      <c r="O22" s="17">
        <v>6</v>
      </c>
      <c r="P22" s="17">
        <v>6</v>
      </c>
      <c r="Q22" s="17">
        <v>6</v>
      </c>
      <c r="R22" s="17">
        <v>6</v>
      </c>
      <c r="S22" s="76">
        <f t="shared" si="0"/>
        <v>86</v>
      </c>
      <c r="T22" s="77">
        <f t="shared" si="1"/>
        <v>5.7333333333333334</v>
      </c>
      <c r="U22" s="78"/>
      <c r="V22" s="76">
        <f>SUM('Nilai Tahriri'!Z20,'Nilai Syafahi'!S22)</f>
        <v>213.7</v>
      </c>
      <c r="W22" s="77">
        <f>AVERAGE(D22:R22,'Nilai Tahriri'!D20:Y20)</f>
        <v>5.7756756756756751</v>
      </c>
      <c r="X22" s="79">
        <f t="array" aca="1" ref="X22" ca="1">SUM(IF(V22&lt;OFFSET($V$4,0,0,COUNT(V:V),1),1/COUNTIF(OFFSET($V$4,0,0,COUNT(V:V),1),OFFSET($V$4,0,0,COUNT(V:V),1))))+1</f>
        <v>10</v>
      </c>
      <c r="Y22" s="62" t="s">
        <v>272</v>
      </c>
    </row>
    <row r="23" spans="1:25" ht="15.5" x14ac:dyDescent="0.35">
      <c r="A23" s="75">
        <f>'Data Siswa'!A21</f>
        <v>20</v>
      </c>
      <c r="B23" s="82" t="str">
        <f>'Data Siswa'!B21</f>
        <v>MUHAMMAD BASITH ARRAFI</v>
      </c>
      <c r="C23" s="75" t="str">
        <f>'Data Siswa'!C21</f>
        <v>0173</v>
      </c>
      <c r="D23" s="17">
        <v>8</v>
      </c>
      <c r="E23" s="17">
        <v>4</v>
      </c>
      <c r="F23" s="17">
        <v>4</v>
      </c>
      <c r="G23" s="17">
        <v>4.5</v>
      </c>
      <c r="H23" s="17">
        <v>7</v>
      </c>
      <c r="I23" s="17">
        <v>4</v>
      </c>
      <c r="J23" s="17">
        <v>5</v>
      </c>
      <c r="K23" s="17">
        <v>6</v>
      </c>
      <c r="L23" s="17">
        <v>5</v>
      </c>
      <c r="M23" s="17">
        <v>6</v>
      </c>
      <c r="N23" s="17">
        <v>7</v>
      </c>
      <c r="O23" s="17">
        <v>6</v>
      </c>
      <c r="P23" s="17">
        <v>6</v>
      </c>
      <c r="Q23" s="17">
        <v>6</v>
      </c>
      <c r="R23" s="17">
        <v>6</v>
      </c>
      <c r="S23" s="76">
        <f t="shared" si="0"/>
        <v>84.5</v>
      </c>
      <c r="T23" s="77">
        <f t="shared" si="1"/>
        <v>5.6333333333333337</v>
      </c>
      <c r="U23" s="78"/>
      <c r="V23" s="76">
        <f>SUM('Nilai Tahriri'!Z21,'Nilai Syafahi'!S23)</f>
        <v>211.5</v>
      </c>
      <c r="W23" s="77">
        <f>AVERAGE(D23:R23,'Nilai Tahriri'!D21:Y21)</f>
        <v>5.7162162162162158</v>
      </c>
      <c r="X23" s="79">
        <f t="array" aca="1" ref="X23" ca="1">SUM(IF(V23&lt;OFFSET($V$4,0,0,COUNT(V:V),1),1/COUNTIF(OFFSET($V$4,0,0,COUNT(V:V),1),OFFSET($V$4,0,0,COUNT(V:V),1))))+1</f>
        <v>14</v>
      </c>
      <c r="Y23" s="62" t="s">
        <v>272</v>
      </c>
    </row>
    <row r="24" spans="1:25" ht="15.5" x14ac:dyDescent="0.35">
      <c r="A24" s="75">
        <f>'Data Siswa'!A22</f>
        <v>21</v>
      </c>
      <c r="B24" s="82" t="str">
        <f>'Data Siswa'!B22</f>
        <v>MUHAMMAD FARHAN HUSNI RAMADHAN</v>
      </c>
      <c r="C24" s="75" t="str">
        <f>'Data Siswa'!C22</f>
        <v>0174</v>
      </c>
      <c r="D24" s="17">
        <v>4</v>
      </c>
      <c r="E24" s="17">
        <v>4</v>
      </c>
      <c r="F24" s="17">
        <v>4</v>
      </c>
      <c r="G24" s="17">
        <v>4.5</v>
      </c>
      <c r="H24" s="17">
        <v>5</v>
      </c>
      <c r="I24" s="17">
        <v>4</v>
      </c>
      <c r="J24" s="17">
        <v>5</v>
      </c>
      <c r="K24" s="17">
        <v>6</v>
      </c>
      <c r="L24" s="17">
        <v>5</v>
      </c>
      <c r="M24" s="17">
        <v>6.5</v>
      </c>
      <c r="N24" s="17">
        <v>5.5</v>
      </c>
      <c r="O24" s="17">
        <v>6</v>
      </c>
      <c r="P24" s="17">
        <v>6</v>
      </c>
      <c r="Q24" s="17">
        <v>6</v>
      </c>
      <c r="R24" s="17">
        <v>6</v>
      </c>
      <c r="S24" s="76">
        <f t="shared" si="0"/>
        <v>77.5</v>
      </c>
      <c r="T24" s="77">
        <f t="shared" si="1"/>
        <v>5.166666666666667</v>
      </c>
      <c r="U24" s="78"/>
      <c r="V24" s="76">
        <f>SUM('Nilai Tahriri'!Z22,'Nilai Syafahi'!S24)</f>
        <v>207</v>
      </c>
      <c r="W24" s="77">
        <f>AVERAGE(D24:R24,'Nilai Tahriri'!D22:Y22)</f>
        <v>5.5945945945945947</v>
      </c>
      <c r="X24" s="79">
        <f t="array" aca="1" ref="X24" ca="1">SUM(IF(V24&lt;OFFSET($V$4,0,0,COUNT(V:V),1),1/COUNTIF(OFFSET($V$4,0,0,COUNT(V:V),1),OFFSET($V$4,0,0,COUNT(V:V),1))))+1</f>
        <v>21</v>
      </c>
      <c r="Y24" s="62" t="s">
        <v>272</v>
      </c>
    </row>
    <row r="25" spans="1:25" ht="15.5" x14ac:dyDescent="0.35">
      <c r="A25" s="75">
        <f>'Data Siswa'!A23</f>
        <v>22</v>
      </c>
      <c r="B25" s="82" t="str">
        <f>'Data Siswa'!B23</f>
        <v>MUHAMMAD IRFAN NAUFAL</v>
      </c>
      <c r="C25" s="75" t="str">
        <f>'Data Siswa'!C23</f>
        <v>0175</v>
      </c>
      <c r="D25" s="17">
        <v>6.5</v>
      </c>
      <c r="E25" s="17">
        <v>6.5</v>
      </c>
      <c r="F25" s="17">
        <v>5</v>
      </c>
      <c r="G25" s="17">
        <v>4</v>
      </c>
      <c r="H25" s="17">
        <v>5</v>
      </c>
      <c r="I25" s="17">
        <v>4</v>
      </c>
      <c r="J25" s="17">
        <v>5</v>
      </c>
      <c r="K25" s="17">
        <v>6</v>
      </c>
      <c r="L25" s="17">
        <v>5</v>
      </c>
      <c r="M25" s="17">
        <v>6</v>
      </c>
      <c r="N25" s="17">
        <v>5</v>
      </c>
      <c r="O25" s="17">
        <v>6</v>
      </c>
      <c r="P25" s="17">
        <v>6</v>
      </c>
      <c r="Q25" s="17">
        <v>6</v>
      </c>
      <c r="R25" s="17">
        <v>6</v>
      </c>
      <c r="S25" s="76">
        <f t="shared" si="0"/>
        <v>82</v>
      </c>
      <c r="T25" s="77">
        <f t="shared" si="1"/>
        <v>5.4666666666666668</v>
      </c>
      <c r="U25" s="78"/>
      <c r="V25" s="76">
        <f>SUM('Nilai Tahriri'!Z23,'Nilai Syafahi'!S25)</f>
        <v>217.8</v>
      </c>
      <c r="W25" s="77">
        <f>AVERAGE(D25:R25,'Nilai Tahriri'!D23:Y23)</f>
        <v>5.8864864864864872</v>
      </c>
      <c r="X25" s="79">
        <f t="array" aca="1" ref="X25" ca="1">SUM(IF(V25&lt;OFFSET($V$4,0,0,COUNT(V:V),1),1/COUNTIF(OFFSET($V$4,0,0,COUNT(V:V),1),OFFSET($V$4,0,0,COUNT(V:V),1))))+1</f>
        <v>5</v>
      </c>
      <c r="Y25" s="62" t="s">
        <v>272</v>
      </c>
    </row>
    <row r="26" spans="1:25" ht="15.5" x14ac:dyDescent="0.35">
      <c r="A26" s="75">
        <f>'Data Siswa'!A24</f>
        <v>23</v>
      </c>
      <c r="B26" s="82" t="str">
        <f>'Data Siswa'!B24</f>
        <v>NASRUDIN HASAN</v>
      </c>
      <c r="C26" s="75" t="str">
        <f>'Data Siswa'!C24</f>
        <v>0176</v>
      </c>
      <c r="D26" s="17">
        <v>5</v>
      </c>
      <c r="E26" s="17">
        <v>5</v>
      </c>
      <c r="F26" s="17">
        <v>4</v>
      </c>
      <c r="G26" s="17">
        <v>4.5</v>
      </c>
      <c r="H26" s="17">
        <v>5.5</v>
      </c>
      <c r="I26" s="17">
        <v>5</v>
      </c>
      <c r="J26" s="17">
        <v>5</v>
      </c>
      <c r="K26" s="17">
        <v>6</v>
      </c>
      <c r="L26" s="17">
        <v>5</v>
      </c>
      <c r="M26" s="17">
        <v>6</v>
      </c>
      <c r="N26" s="17">
        <v>6</v>
      </c>
      <c r="O26" s="17">
        <v>6</v>
      </c>
      <c r="P26" s="17">
        <v>5</v>
      </c>
      <c r="Q26" s="17">
        <v>6</v>
      </c>
      <c r="R26" s="17">
        <v>6</v>
      </c>
      <c r="S26" s="76">
        <f t="shared" si="0"/>
        <v>80</v>
      </c>
      <c r="T26" s="77">
        <f t="shared" si="1"/>
        <v>5.333333333333333</v>
      </c>
      <c r="U26" s="78"/>
      <c r="V26" s="76">
        <f>SUM('Nilai Tahriri'!Z24,'Nilai Syafahi'!S26)</f>
        <v>214.3</v>
      </c>
      <c r="W26" s="77">
        <f>AVERAGE(D26:R26,'Nilai Tahriri'!D24:Y24)</f>
        <v>5.7918918918918925</v>
      </c>
      <c r="X26" s="79">
        <f t="array" aca="1" ref="X26" ca="1">SUM(IF(V26&lt;OFFSET($V$4,0,0,COUNT(V:V),1),1/COUNTIF(OFFSET($V$4,0,0,COUNT(V:V),1),OFFSET($V$4,0,0,COUNT(V:V),1))))+1</f>
        <v>8</v>
      </c>
      <c r="Y26" s="62" t="s">
        <v>272</v>
      </c>
    </row>
    <row r="27" spans="1:25" ht="15.5" x14ac:dyDescent="0.35">
      <c r="A27" s="75">
        <f>'Data Siswa'!A25</f>
        <v>24</v>
      </c>
      <c r="B27" s="82" t="str">
        <f>'Data Siswa'!B25</f>
        <v>NOVAL ROMDONI</v>
      </c>
      <c r="C27" s="75" t="str">
        <f>'Data Siswa'!C25</f>
        <v>0177</v>
      </c>
      <c r="D27" s="17">
        <v>8</v>
      </c>
      <c r="E27" s="17">
        <v>4</v>
      </c>
      <c r="F27" s="17">
        <v>4</v>
      </c>
      <c r="G27" s="17">
        <v>4.5</v>
      </c>
      <c r="H27" s="17">
        <v>4.5</v>
      </c>
      <c r="I27" s="17">
        <v>4</v>
      </c>
      <c r="J27" s="17">
        <v>5</v>
      </c>
      <c r="K27" s="17">
        <v>6</v>
      </c>
      <c r="L27" s="17">
        <v>5</v>
      </c>
      <c r="M27" s="17">
        <v>5</v>
      </c>
      <c r="N27" s="17">
        <v>6</v>
      </c>
      <c r="O27" s="17">
        <v>5</v>
      </c>
      <c r="P27" s="17">
        <v>5.5</v>
      </c>
      <c r="Q27" s="17">
        <v>5</v>
      </c>
      <c r="R27" s="17">
        <v>6</v>
      </c>
      <c r="S27" s="76">
        <f t="shared" si="0"/>
        <v>77.5</v>
      </c>
      <c r="T27" s="77">
        <f t="shared" si="1"/>
        <v>5.166666666666667</v>
      </c>
      <c r="U27" s="78"/>
      <c r="V27" s="76">
        <f>SUM('Nilai Tahriri'!Z25,'Nilai Syafahi'!S27)</f>
        <v>207.5</v>
      </c>
      <c r="W27" s="77">
        <f>AVERAGE(D27:R27,'Nilai Tahriri'!D25:Y25)</f>
        <v>5.6081081081081079</v>
      </c>
      <c r="X27" s="79">
        <f t="array" aca="1" ref="X27" ca="1">SUM(IF(V27&lt;OFFSET($V$4,0,0,COUNT(V:V),1),1/COUNTIF(OFFSET($V$4,0,0,COUNT(V:V),1),OFFSET($V$4,0,0,COUNT(V:V),1))))+1</f>
        <v>20</v>
      </c>
      <c r="Y27" s="62" t="s">
        <v>272</v>
      </c>
    </row>
    <row r="28" spans="1:25" ht="15.5" x14ac:dyDescent="0.35">
      <c r="A28" s="75">
        <f>'Data Siswa'!A26</f>
        <v>25</v>
      </c>
      <c r="B28" s="82" t="str">
        <f>'Data Siswa'!B26</f>
        <v>REZVAN NUGRAHA</v>
      </c>
      <c r="C28" s="75" t="str">
        <f>'Data Siswa'!C26</f>
        <v>0178</v>
      </c>
      <c r="D28" s="17">
        <v>7</v>
      </c>
      <c r="E28" s="17">
        <v>6</v>
      </c>
      <c r="F28" s="17">
        <v>5</v>
      </c>
      <c r="G28" s="17">
        <v>4.5</v>
      </c>
      <c r="H28" s="17">
        <v>7</v>
      </c>
      <c r="I28" s="17">
        <v>4</v>
      </c>
      <c r="J28" s="17">
        <v>5</v>
      </c>
      <c r="K28" s="17">
        <v>6</v>
      </c>
      <c r="L28" s="17">
        <v>5</v>
      </c>
      <c r="M28" s="17">
        <v>6</v>
      </c>
      <c r="N28" s="17">
        <v>7</v>
      </c>
      <c r="O28" s="17">
        <v>6</v>
      </c>
      <c r="P28" s="17">
        <v>6</v>
      </c>
      <c r="Q28" s="17">
        <v>6</v>
      </c>
      <c r="R28" s="17">
        <v>6</v>
      </c>
      <c r="S28" s="76">
        <f t="shared" si="0"/>
        <v>86.5</v>
      </c>
      <c r="T28" s="77">
        <f t="shared" si="1"/>
        <v>5.7666666666666666</v>
      </c>
      <c r="U28" s="78"/>
      <c r="V28" s="76">
        <f>SUM('Nilai Tahriri'!Z26,'Nilai Syafahi'!S28)</f>
        <v>222</v>
      </c>
      <c r="W28" s="77">
        <f>AVERAGE(D28:R28,'Nilai Tahriri'!D26:Y26)</f>
        <v>6</v>
      </c>
      <c r="X28" s="79">
        <f t="array" aca="1" ref="X28" ca="1">SUM(IF(V28&lt;OFFSET($V$4,0,0,COUNT(V:V),1),1/COUNTIF(OFFSET($V$4,0,0,COUNT(V:V),1),OFFSET($V$4,0,0,COUNT(V:V),1))))+1</f>
        <v>1</v>
      </c>
      <c r="Y28" s="62" t="s">
        <v>272</v>
      </c>
    </row>
    <row r="29" spans="1:25" ht="15.5" x14ac:dyDescent="0.35">
      <c r="A29" s="75">
        <f>'Data Siswa'!A27</f>
        <v>26</v>
      </c>
      <c r="B29" s="82" t="str">
        <f>'Data Siswa'!B27</f>
        <v>RIZKI ADITIA</v>
      </c>
      <c r="C29" s="75" t="str">
        <f>'Data Siswa'!C27</f>
        <v>0179</v>
      </c>
      <c r="D29" s="17">
        <v>6</v>
      </c>
      <c r="E29" s="17">
        <v>4</v>
      </c>
      <c r="F29" s="17">
        <v>4</v>
      </c>
      <c r="G29" s="17">
        <v>4.5</v>
      </c>
      <c r="H29" s="17">
        <v>5</v>
      </c>
      <c r="I29" s="17">
        <v>4</v>
      </c>
      <c r="J29" s="17">
        <v>5</v>
      </c>
      <c r="K29" s="17">
        <v>6</v>
      </c>
      <c r="L29" s="17">
        <v>5</v>
      </c>
      <c r="M29" s="17">
        <v>6</v>
      </c>
      <c r="N29" s="17">
        <v>7</v>
      </c>
      <c r="O29" s="17">
        <v>6</v>
      </c>
      <c r="P29" s="17">
        <v>6.5</v>
      </c>
      <c r="Q29" s="17">
        <v>6</v>
      </c>
      <c r="R29" s="17">
        <v>6</v>
      </c>
      <c r="S29" s="76">
        <f t="shared" si="0"/>
        <v>81</v>
      </c>
      <c r="T29" s="77">
        <f t="shared" si="1"/>
        <v>5.4</v>
      </c>
      <c r="U29" s="78"/>
      <c r="V29" s="76">
        <f>SUM('Nilai Tahriri'!Z27,'Nilai Syafahi'!S29)</f>
        <v>219.3</v>
      </c>
      <c r="W29" s="77">
        <f>AVERAGE(D29:R29,'Nilai Tahriri'!D27:Y27)</f>
        <v>5.9270270270270276</v>
      </c>
      <c r="X29" s="79">
        <f t="array" aca="1" ref="X29" ca="1">SUM(IF(V29&lt;OFFSET($V$4,0,0,COUNT(V:V),1),1/COUNTIF(OFFSET($V$4,0,0,COUNT(V:V),1),OFFSET($V$4,0,0,COUNT(V:V),1))))+1</f>
        <v>2</v>
      </c>
      <c r="Y29" s="62" t="s">
        <v>272</v>
      </c>
    </row>
    <row r="30" spans="1:25" ht="15.5" x14ac:dyDescent="0.35">
      <c r="A30" s="75">
        <f>'Data Siswa'!A28</f>
        <v>27</v>
      </c>
      <c r="B30" s="82" t="str">
        <f>'Data Siswa'!B28</f>
        <v>SAPUTRA FAHRI ADITYA</v>
      </c>
      <c r="C30" s="75" t="str">
        <f>'Data Siswa'!C28</f>
        <v>0180</v>
      </c>
      <c r="D30" s="17">
        <v>5</v>
      </c>
      <c r="E30" s="17">
        <v>4</v>
      </c>
      <c r="F30" s="17">
        <v>4</v>
      </c>
      <c r="G30" s="17">
        <v>4.5</v>
      </c>
      <c r="H30" s="17">
        <v>4.5</v>
      </c>
      <c r="I30" s="17">
        <v>4</v>
      </c>
      <c r="J30" s="17">
        <v>5</v>
      </c>
      <c r="K30" s="17">
        <v>6</v>
      </c>
      <c r="L30" s="17">
        <v>5</v>
      </c>
      <c r="M30" s="17">
        <v>6</v>
      </c>
      <c r="N30" s="17">
        <v>6</v>
      </c>
      <c r="O30" s="17">
        <v>6</v>
      </c>
      <c r="P30" s="17">
        <v>6</v>
      </c>
      <c r="Q30" s="17">
        <v>6</v>
      </c>
      <c r="R30" s="17">
        <v>6</v>
      </c>
      <c r="S30" s="76">
        <f t="shared" si="0"/>
        <v>78</v>
      </c>
      <c r="T30" s="77">
        <f t="shared" si="1"/>
        <v>5.2</v>
      </c>
      <c r="U30" s="78"/>
      <c r="V30" s="76">
        <f>SUM('Nilai Tahriri'!Z28,'Nilai Syafahi'!S30)</f>
        <v>211.3</v>
      </c>
      <c r="W30" s="77">
        <f>AVERAGE(D30:R30,'Nilai Tahriri'!D28:Y28)</f>
        <v>5.7108108108108109</v>
      </c>
      <c r="X30" s="79">
        <f t="array" aca="1" ref="X30" ca="1">SUM(IF(V30&lt;OFFSET($V$4,0,0,COUNT(V:V),1),1/COUNTIF(OFFSET($V$4,0,0,COUNT(V:V),1),OFFSET($V$4,0,0,COUNT(V:V),1))))+1</f>
        <v>15</v>
      </c>
      <c r="Y30" s="62" t="s">
        <v>272</v>
      </c>
    </row>
    <row r="31" spans="1:25" ht="15.5" x14ac:dyDescent="0.35">
      <c r="A31" s="75">
        <f>'Data Siswa'!A29</f>
        <v>28</v>
      </c>
      <c r="B31" s="82" t="str">
        <f>'Data Siswa'!B29</f>
        <v>TEGUH FADILLAH</v>
      </c>
      <c r="C31" s="75" t="str">
        <f>'Data Siswa'!C29</f>
        <v>0181</v>
      </c>
      <c r="D31" s="17">
        <v>4</v>
      </c>
      <c r="E31" s="17">
        <v>4</v>
      </c>
      <c r="F31" s="17">
        <v>4</v>
      </c>
      <c r="G31" s="17">
        <v>4</v>
      </c>
      <c r="H31" s="17">
        <v>5</v>
      </c>
      <c r="I31" s="17">
        <v>4</v>
      </c>
      <c r="J31" s="17">
        <v>5</v>
      </c>
      <c r="K31" s="17">
        <v>6</v>
      </c>
      <c r="L31" s="17">
        <v>5</v>
      </c>
      <c r="M31" s="17">
        <v>5</v>
      </c>
      <c r="N31" s="17">
        <v>6</v>
      </c>
      <c r="O31" s="17">
        <v>5</v>
      </c>
      <c r="P31" s="17">
        <v>6</v>
      </c>
      <c r="Q31" s="17">
        <v>6</v>
      </c>
      <c r="R31" s="17">
        <v>6</v>
      </c>
      <c r="S31" s="76">
        <f t="shared" si="0"/>
        <v>75</v>
      </c>
      <c r="T31" s="77">
        <f t="shared" si="1"/>
        <v>5</v>
      </c>
      <c r="U31" s="78"/>
      <c r="V31" s="76">
        <f>SUM('Nilai Tahriri'!Z29,'Nilai Syafahi'!S31)</f>
        <v>199.8</v>
      </c>
      <c r="W31" s="77">
        <f>AVERAGE(D31:R31,'Nilai Tahriri'!D29:Y29)</f>
        <v>5.4</v>
      </c>
      <c r="X31" s="79">
        <f t="array" aca="1" ref="X31" ca="1">SUM(IF(V31&lt;OFFSET($V$4,0,0,COUNT(V:V),1),1/COUNTIF(OFFSET($V$4,0,0,COUNT(V:V),1),OFFSET($V$4,0,0,COUNT(V:V),1))))+1</f>
        <v>26</v>
      </c>
      <c r="Y31" s="62" t="s">
        <v>272</v>
      </c>
    </row>
    <row r="32" spans="1:25" ht="15.5" x14ac:dyDescent="0.35">
      <c r="A32" s="75">
        <f>'Data Siswa'!A30</f>
        <v>29</v>
      </c>
      <c r="B32" s="82" t="str">
        <f>'Data Siswa'!B30</f>
        <v>ZAIDAN NAUFAL ARIFIN</v>
      </c>
      <c r="C32" s="75" t="str">
        <f>'Data Siswa'!C30</f>
        <v>0182</v>
      </c>
      <c r="D32" s="17">
        <v>5</v>
      </c>
      <c r="E32" s="17">
        <v>4</v>
      </c>
      <c r="F32" s="17">
        <v>4</v>
      </c>
      <c r="G32" s="17">
        <v>4</v>
      </c>
      <c r="H32" s="17">
        <v>5</v>
      </c>
      <c r="I32" s="17">
        <v>4</v>
      </c>
      <c r="J32" s="17">
        <v>5</v>
      </c>
      <c r="K32" s="17">
        <v>6</v>
      </c>
      <c r="L32" s="17">
        <v>5</v>
      </c>
      <c r="M32" s="17">
        <v>6</v>
      </c>
      <c r="N32" s="17">
        <v>7</v>
      </c>
      <c r="O32" s="17">
        <v>6</v>
      </c>
      <c r="P32" s="17">
        <v>6</v>
      </c>
      <c r="Q32" s="17">
        <v>6</v>
      </c>
      <c r="R32" s="17">
        <v>6</v>
      </c>
      <c r="S32" s="76">
        <f t="shared" si="0"/>
        <v>79</v>
      </c>
      <c r="T32" s="77">
        <f t="shared" si="1"/>
        <v>5.2666666666666666</v>
      </c>
      <c r="U32" s="78"/>
      <c r="V32" s="76">
        <f>SUM('Nilai Tahriri'!Z30,'Nilai Syafahi'!S32)</f>
        <v>206.5</v>
      </c>
      <c r="W32" s="77">
        <f>AVERAGE(D32:R32,'Nilai Tahriri'!D30:Y30)</f>
        <v>5.5810810810810807</v>
      </c>
      <c r="X32" s="79">
        <f t="array" aca="1" ref="X32" ca="1">SUM(IF(V32&lt;OFFSET($V$4,0,0,COUNT(V:V),1),1/COUNTIF(OFFSET($V$4,0,0,COUNT(V:V),1),OFFSET($V$4,0,0,COUNT(V:V),1))))+1</f>
        <v>22</v>
      </c>
      <c r="Y32" s="62" t="s">
        <v>272</v>
      </c>
    </row>
    <row r="33" spans="1:25" ht="15.5" x14ac:dyDescent="0.35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27</v>
      </c>
      <c r="Y33" s="62" t="s">
        <v>272</v>
      </c>
    </row>
    <row r="34" spans="1:25" ht="15.5" x14ac:dyDescent="0.35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27</v>
      </c>
      <c r="Y34" s="62" t="s">
        <v>272</v>
      </c>
    </row>
    <row r="35" spans="1:25" ht="15.5" x14ac:dyDescent="0.35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27</v>
      </c>
      <c r="Y35" s="62" t="s">
        <v>272</v>
      </c>
    </row>
    <row r="36" spans="1:25" ht="15.5" x14ac:dyDescent="0.35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27</v>
      </c>
      <c r="Y36" s="62" t="s">
        <v>272</v>
      </c>
    </row>
    <row r="37" spans="1:25" ht="15.5" x14ac:dyDescent="0.35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27</v>
      </c>
      <c r="Y37" s="62" t="s">
        <v>272</v>
      </c>
    </row>
    <row r="38" spans="1:25" ht="15.5" x14ac:dyDescent="0.35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27</v>
      </c>
      <c r="Y38" s="62" t="s">
        <v>272</v>
      </c>
    </row>
    <row r="39" spans="1:25" ht="15.5" x14ac:dyDescent="0.35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27</v>
      </c>
      <c r="Y39" s="62" t="s">
        <v>272</v>
      </c>
    </row>
    <row r="40" spans="1:25" ht="15.5" x14ac:dyDescent="0.35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27</v>
      </c>
      <c r="Y40" s="62" t="s">
        <v>272</v>
      </c>
    </row>
    <row r="41" spans="1:25" ht="15.5" x14ac:dyDescent="0.35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27</v>
      </c>
      <c r="Y41" s="62" t="s">
        <v>272</v>
      </c>
    </row>
    <row r="42" spans="1:25" ht="15.5" x14ac:dyDescent="0.35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27</v>
      </c>
      <c r="Y42" s="62" t="s">
        <v>272</v>
      </c>
    </row>
    <row r="43" spans="1:25" ht="15.5" x14ac:dyDescent="0.35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27</v>
      </c>
      <c r="Y43" s="62" t="s">
        <v>272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Y2:Y3"/>
    <mergeCell ref="U1:U3"/>
    <mergeCell ref="V1:X1"/>
    <mergeCell ref="V2:V3"/>
    <mergeCell ref="W2:W3"/>
    <mergeCell ref="X2:X3"/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4" sqref="J4:J3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" customHeight="1" x14ac:dyDescent="0.35">
      <c r="A2" s="143" t="s">
        <v>62</v>
      </c>
      <c r="B2" s="141" t="s">
        <v>51</v>
      </c>
      <c r="C2" s="143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5" customHeight="1" x14ac:dyDescent="0.35">
      <c r="A3" s="143"/>
      <c r="B3" s="141"/>
      <c r="C3" s="143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5" x14ac:dyDescent="0.35">
      <c r="A4" s="11">
        <f>'Data Siswa'!A2</f>
        <v>1</v>
      </c>
      <c r="B4" s="84" t="str">
        <f>'Data Siswa'!B2</f>
        <v>ABIMANYU HAIKAL SABATINI</v>
      </c>
      <c r="C4" s="11" t="str">
        <f>'Data Siswa'!C2</f>
        <v>0154</v>
      </c>
      <c r="D4" s="21">
        <v>8</v>
      </c>
      <c r="E4" s="21">
        <v>8</v>
      </c>
      <c r="F4" s="21">
        <v>8</v>
      </c>
      <c r="G4" s="21"/>
      <c r="H4" s="21"/>
      <c r="I4" s="21"/>
      <c r="J4" s="104" t="s">
        <v>339</v>
      </c>
    </row>
    <row r="5" spans="1:10" ht="15.5" x14ac:dyDescent="0.35">
      <c r="A5" s="11">
        <f>'Data Siswa'!A3</f>
        <v>2</v>
      </c>
      <c r="B5" s="85" t="str">
        <f>'Data Siswa'!B3</f>
        <v>AHMAD FAUZI</v>
      </c>
      <c r="C5" s="11" t="str">
        <f>'Data Siswa'!C3</f>
        <v>0155</v>
      </c>
      <c r="D5" s="21">
        <v>8</v>
      </c>
      <c r="E5" s="21">
        <v>8</v>
      </c>
      <c r="F5" s="21">
        <v>8</v>
      </c>
      <c r="G5" s="21"/>
      <c r="H5" s="21"/>
      <c r="I5" s="21"/>
      <c r="J5" s="104" t="s">
        <v>339</v>
      </c>
    </row>
    <row r="6" spans="1:10" ht="15.5" x14ac:dyDescent="0.35">
      <c r="A6" s="11">
        <f>'Data Siswa'!A4</f>
        <v>3</v>
      </c>
      <c r="B6" s="84" t="str">
        <f>'Data Siswa'!B4</f>
        <v>AHMAD IBRAHIM MUWAFI</v>
      </c>
      <c r="C6" s="11" t="str">
        <f>'Data Siswa'!C4</f>
        <v>0156</v>
      </c>
      <c r="D6" s="21">
        <v>8</v>
      </c>
      <c r="E6" s="21">
        <v>8</v>
      </c>
      <c r="F6" s="21">
        <v>8</v>
      </c>
      <c r="G6" s="21"/>
      <c r="H6" s="21"/>
      <c r="I6" s="21"/>
      <c r="J6" s="104" t="s">
        <v>339</v>
      </c>
    </row>
    <row r="7" spans="1:10" ht="15.5" x14ac:dyDescent="0.35">
      <c r="A7" s="11">
        <f>'Data Siswa'!A5</f>
        <v>4</v>
      </c>
      <c r="B7" s="84" t="str">
        <f>'Data Siswa'!B5</f>
        <v>AHMAD JUANDA</v>
      </c>
      <c r="C7" s="11" t="str">
        <f>'Data Siswa'!C5</f>
        <v>0157</v>
      </c>
      <c r="D7" s="21">
        <v>8</v>
      </c>
      <c r="E7" s="21">
        <v>8</v>
      </c>
      <c r="F7" s="21">
        <v>8</v>
      </c>
      <c r="G7" s="21"/>
      <c r="H7" s="21"/>
      <c r="I7" s="21"/>
      <c r="J7" s="104" t="s">
        <v>339</v>
      </c>
    </row>
    <row r="8" spans="1:10" ht="15.5" x14ac:dyDescent="0.35">
      <c r="A8" s="11">
        <f>'Data Siswa'!A6</f>
        <v>5</v>
      </c>
      <c r="B8" s="84" t="str">
        <f>'Data Siswa'!B6</f>
        <v>ALFAZRI ALQALIFI</v>
      </c>
      <c r="C8" s="11" t="str">
        <f>'Data Siswa'!C6</f>
        <v>0158</v>
      </c>
      <c r="D8" s="21">
        <v>8</v>
      </c>
      <c r="E8" s="21">
        <v>8</v>
      </c>
      <c r="F8" s="21">
        <v>8</v>
      </c>
      <c r="G8" s="21"/>
      <c r="H8" s="21"/>
      <c r="I8" s="21"/>
      <c r="J8" s="104" t="s">
        <v>339</v>
      </c>
    </row>
    <row r="9" spans="1:10" ht="15.5" x14ac:dyDescent="0.35">
      <c r="A9" s="11">
        <f>'Data Siswa'!A7</f>
        <v>6</v>
      </c>
      <c r="B9" s="84" t="str">
        <f>'Data Siswa'!B7</f>
        <v>ALVIAN RIZKI HENDRAWAN</v>
      </c>
      <c r="C9" s="11" t="str">
        <f>'Data Siswa'!C7</f>
        <v>0159</v>
      </c>
      <c r="D9" s="21">
        <v>8</v>
      </c>
      <c r="E9" s="21">
        <v>8</v>
      </c>
      <c r="F9" s="21">
        <v>8</v>
      </c>
      <c r="G9" s="21"/>
      <c r="H9" s="21"/>
      <c r="I9" s="21"/>
      <c r="J9" s="104" t="s">
        <v>339</v>
      </c>
    </row>
    <row r="10" spans="1:10" ht="15.5" x14ac:dyDescent="0.35">
      <c r="A10" s="11">
        <f>'Data Siswa'!A8</f>
        <v>7</v>
      </c>
      <c r="B10" s="84" t="str">
        <f>'Data Siswa'!B8</f>
        <v>AMAR RULLOH RAHMADANI</v>
      </c>
      <c r="C10" s="11" t="str">
        <f>'Data Siswa'!C8</f>
        <v>0160</v>
      </c>
      <c r="D10" s="21">
        <v>8</v>
      </c>
      <c r="E10" s="21">
        <v>8</v>
      </c>
      <c r="F10" s="21">
        <v>8</v>
      </c>
      <c r="G10" s="21"/>
      <c r="H10" s="21"/>
      <c r="I10" s="21"/>
      <c r="J10" s="104" t="s">
        <v>339</v>
      </c>
    </row>
    <row r="11" spans="1:10" ht="15.5" x14ac:dyDescent="0.35">
      <c r="A11" s="11">
        <f>'Data Siswa'!A9</f>
        <v>8</v>
      </c>
      <c r="B11" s="84" t="str">
        <f>'Data Siswa'!B9</f>
        <v>ARJUNA PUTRA KUSWIYANSYAH</v>
      </c>
      <c r="C11" s="11" t="str">
        <f>'Data Siswa'!C9</f>
        <v>0161</v>
      </c>
      <c r="D11" s="21">
        <v>8</v>
      </c>
      <c r="E11" s="21">
        <v>8</v>
      </c>
      <c r="F11" s="21">
        <v>8</v>
      </c>
      <c r="G11" s="21"/>
      <c r="H11" s="21"/>
      <c r="I11" s="21"/>
      <c r="J11" s="104" t="s">
        <v>339</v>
      </c>
    </row>
    <row r="12" spans="1:10" ht="15.5" x14ac:dyDescent="0.35">
      <c r="A12" s="11">
        <f>'Data Siswa'!A10</f>
        <v>9</v>
      </c>
      <c r="B12" s="84" t="str">
        <f>'Data Siswa'!B10</f>
        <v>ASYA AL-GHAZALI</v>
      </c>
      <c r="C12" s="11" t="str">
        <f>'Data Siswa'!C10</f>
        <v>0162</v>
      </c>
      <c r="D12" s="21">
        <v>8</v>
      </c>
      <c r="E12" s="21">
        <v>8</v>
      </c>
      <c r="F12" s="21">
        <v>7</v>
      </c>
      <c r="G12" s="21"/>
      <c r="H12" s="21"/>
      <c r="I12" s="21"/>
      <c r="J12" s="104" t="s">
        <v>339</v>
      </c>
    </row>
    <row r="13" spans="1:10" ht="15.5" x14ac:dyDescent="0.35">
      <c r="A13" s="11">
        <f>'Data Siswa'!A11</f>
        <v>10</v>
      </c>
      <c r="B13" s="84" t="str">
        <f>'Data Siswa'!B11</f>
        <v>BAYU SAPUTRA</v>
      </c>
      <c r="C13" s="11" t="str">
        <f>'Data Siswa'!C11</f>
        <v>0163</v>
      </c>
      <c r="D13" s="21">
        <v>8</v>
      </c>
      <c r="E13" s="21">
        <v>8</v>
      </c>
      <c r="F13" s="21">
        <v>8</v>
      </c>
      <c r="G13" s="21"/>
      <c r="H13" s="21"/>
      <c r="I13" s="21"/>
      <c r="J13" s="104" t="s">
        <v>339</v>
      </c>
    </row>
    <row r="14" spans="1:10" ht="15.5" x14ac:dyDescent="0.35">
      <c r="A14" s="11">
        <f>'Data Siswa'!A12</f>
        <v>11</v>
      </c>
      <c r="B14" s="84" t="str">
        <f>'Data Siswa'!B12</f>
        <v>DANISH SEPTIANSYAH</v>
      </c>
      <c r="C14" s="11" t="str">
        <f>'Data Siswa'!C12</f>
        <v>0164</v>
      </c>
      <c r="D14" s="21">
        <v>8</v>
      </c>
      <c r="E14" s="21">
        <v>8</v>
      </c>
      <c r="F14" s="21">
        <v>8</v>
      </c>
      <c r="G14" s="21"/>
      <c r="H14" s="21"/>
      <c r="I14" s="21"/>
      <c r="J14" s="104" t="s">
        <v>339</v>
      </c>
    </row>
    <row r="15" spans="1:10" ht="15.5" x14ac:dyDescent="0.35">
      <c r="A15" s="11">
        <f>'Data Siswa'!A13</f>
        <v>12</v>
      </c>
      <c r="B15" s="84" t="str">
        <f>'Data Siswa'!B13</f>
        <v>FERDI JULIAN SYAPUTRA</v>
      </c>
      <c r="C15" s="11" t="str">
        <f>'Data Siswa'!C13</f>
        <v>0165</v>
      </c>
      <c r="D15" s="21">
        <v>8</v>
      </c>
      <c r="E15" s="21">
        <v>8</v>
      </c>
      <c r="F15" s="21">
        <v>8</v>
      </c>
      <c r="G15" s="21"/>
      <c r="H15" s="21"/>
      <c r="I15" s="21"/>
      <c r="J15" s="104" t="s">
        <v>339</v>
      </c>
    </row>
    <row r="16" spans="1:10" ht="15.5" x14ac:dyDescent="0.35">
      <c r="A16" s="11">
        <f>'Data Siswa'!A14</f>
        <v>13</v>
      </c>
      <c r="B16" s="84" t="str">
        <f>'Data Siswa'!B14</f>
        <v>FIKRI FAUZAN</v>
      </c>
      <c r="C16" s="11" t="str">
        <f>'Data Siswa'!C14</f>
        <v>0166</v>
      </c>
      <c r="D16" s="21">
        <v>8</v>
      </c>
      <c r="E16" s="21">
        <v>8</v>
      </c>
      <c r="F16" s="21">
        <v>8</v>
      </c>
      <c r="G16" s="21"/>
      <c r="H16" s="21"/>
      <c r="I16" s="21"/>
      <c r="J16" s="104" t="s">
        <v>339</v>
      </c>
    </row>
    <row r="17" spans="1:10" ht="15.5" x14ac:dyDescent="0.35">
      <c r="A17" s="11">
        <f>'Data Siswa'!A15</f>
        <v>14</v>
      </c>
      <c r="B17" s="84" t="str">
        <f>'Data Siswa'!B15</f>
        <v>IRTIZA RAI NAFI FAIZULLAH</v>
      </c>
      <c r="C17" s="11" t="str">
        <f>'Data Siswa'!C15</f>
        <v>0167</v>
      </c>
      <c r="D17" s="21">
        <v>8</v>
      </c>
      <c r="E17" s="21">
        <v>8</v>
      </c>
      <c r="F17" s="21">
        <v>8</v>
      </c>
      <c r="G17" s="21"/>
      <c r="H17" s="21"/>
      <c r="I17" s="21"/>
      <c r="J17" s="104" t="s">
        <v>339</v>
      </c>
    </row>
    <row r="18" spans="1:10" ht="15.5" x14ac:dyDescent="0.35">
      <c r="A18" s="11">
        <f>'Data Siswa'!A16</f>
        <v>15</v>
      </c>
      <c r="B18" s="84" t="str">
        <f>'Data Siswa'!B16</f>
        <v>JANUAR JATI KUSUMA</v>
      </c>
      <c r="C18" s="11" t="str">
        <f>'Data Siswa'!C16</f>
        <v>0168</v>
      </c>
      <c r="D18" s="21">
        <v>8</v>
      </c>
      <c r="E18" s="21">
        <v>8</v>
      </c>
      <c r="F18" s="21">
        <v>8</v>
      </c>
      <c r="G18" s="21"/>
      <c r="H18" s="21"/>
      <c r="I18" s="21"/>
      <c r="J18" s="104" t="s">
        <v>339</v>
      </c>
    </row>
    <row r="19" spans="1:10" ht="15.5" x14ac:dyDescent="0.35">
      <c r="A19" s="11">
        <f>'Data Siswa'!A17</f>
        <v>16</v>
      </c>
      <c r="B19" s="84" t="str">
        <f>'Data Siswa'!B17</f>
        <v>KHAERUL ANAS</v>
      </c>
      <c r="C19" s="11" t="str">
        <f>'Data Siswa'!C17</f>
        <v>0169</v>
      </c>
      <c r="D19" s="21">
        <v>8</v>
      </c>
      <c r="E19" s="21">
        <v>8</v>
      </c>
      <c r="F19" s="21">
        <v>8</v>
      </c>
      <c r="G19" s="21"/>
      <c r="H19" s="21"/>
      <c r="I19" s="21"/>
      <c r="J19" s="104" t="s">
        <v>339</v>
      </c>
    </row>
    <row r="20" spans="1:10" ht="15.5" x14ac:dyDescent="0.35">
      <c r="A20" s="11">
        <f>'Data Siswa'!A18</f>
        <v>17</v>
      </c>
      <c r="B20" s="84" t="str">
        <f>'Data Siswa'!B18</f>
        <v>MUHAMAD FADIL NASRULLAH</v>
      </c>
      <c r="C20" s="11" t="str">
        <f>'Data Siswa'!C18</f>
        <v>0170</v>
      </c>
      <c r="D20" s="21">
        <v>8</v>
      </c>
      <c r="E20" s="21">
        <v>8</v>
      </c>
      <c r="F20" s="21">
        <v>8</v>
      </c>
      <c r="G20" s="21"/>
      <c r="H20" s="21"/>
      <c r="I20" s="21"/>
      <c r="J20" s="104" t="s">
        <v>339</v>
      </c>
    </row>
    <row r="21" spans="1:10" ht="15.5" x14ac:dyDescent="0.35">
      <c r="A21" s="11">
        <f>'Data Siswa'!A19</f>
        <v>18</v>
      </c>
      <c r="B21" s="84" t="str">
        <f>'Data Siswa'!B19</f>
        <v>MUHAMAD IDZAL RAMADAN</v>
      </c>
      <c r="C21" s="11" t="str">
        <f>'Data Siswa'!C19</f>
        <v>0171</v>
      </c>
      <c r="D21" s="21">
        <v>8</v>
      </c>
      <c r="E21" s="21">
        <v>8</v>
      </c>
      <c r="F21" s="21">
        <v>7</v>
      </c>
      <c r="G21" s="21">
        <v>6</v>
      </c>
      <c r="H21" s="21">
        <v>5</v>
      </c>
      <c r="I21" s="21"/>
      <c r="J21" s="104" t="s">
        <v>339</v>
      </c>
    </row>
    <row r="22" spans="1:10" ht="15.5" x14ac:dyDescent="0.35">
      <c r="A22" s="11">
        <f>'Data Siswa'!A20</f>
        <v>19</v>
      </c>
      <c r="B22" s="84" t="str">
        <f>'Data Siswa'!B20</f>
        <v>MUHAMMAD ALFARIZY WINATA</v>
      </c>
      <c r="C22" s="11" t="str">
        <f>'Data Siswa'!C20</f>
        <v>0172</v>
      </c>
      <c r="D22" s="21">
        <v>8</v>
      </c>
      <c r="E22" s="21">
        <v>8</v>
      </c>
      <c r="F22" s="21">
        <v>8</v>
      </c>
      <c r="G22" s="21"/>
      <c r="H22" s="21"/>
      <c r="I22" s="21"/>
      <c r="J22" s="104" t="s">
        <v>339</v>
      </c>
    </row>
    <row r="23" spans="1:10" ht="15.5" x14ac:dyDescent="0.35">
      <c r="A23" s="11">
        <f>'Data Siswa'!A21</f>
        <v>20</v>
      </c>
      <c r="B23" s="84" t="str">
        <f>'Data Siswa'!B21</f>
        <v>MUHAMMAD BASITH ARRAFI</v>
      </c>
      <c r="C23" s="11" t="str">
        <f>'Data Siswa'!C21</f>
        <v>0173</v>
      </c>
      <c r="D23" s="21">
        <v>8</v>
      </c>
      <c r="E23" s="21">
        <v>8</v>
      </c>
      <c r="F23" s="21">
        <v>8</v>
      </c>
      <c r="G23" s="21"/>
      <c r="H23" s="21"/>
      <c r="I23" s="21"/>
      <c r="J23" s="104" t="s">
        <v>339</v>
      </c>
    </row>
    <row r="24" spans="1:10" ht="15.5" x14ac:dyDescent="0.35">
      <c r="A24" s="11">
        <f>'Data Siswa'!A22</f>
        <v>21</v>
      </c>
      <c r="B24" s="84" t="str">
        <f>'Data Siswa'!B22</f>
        <v>MUHAMMAD FARHAN HUSNI RAMADHAN</v>
      </c>
      <c r="C24" s="11" t="str">
        <f>'Data Siswa'!C22</f>
        <v>0174</v>
      </c>
      <c r="D24" s="21">
        <v>8</v>
      </c>
      <c r="E24" s="21">
        <v>8</v>
      </c>
      <c r="F24" s="21">
        <v>7</v>
      </c>
      <c r="G24" s="21"/>
      <c r="H24" s="21"/>
      <c r="I24" s="21"/>
      <c r="J24" s="104" t="s">
        <v>339</v>
      </c>
    </row>
    <row r="25" spans="1:10" ht="15.5" x14ac:dyDescent="0.35">
      <c r="A25" s="11">
        <f>'Data Siswa'!A23</f>
        <v>22</v>
      </c>
      <c r="B25" s="84" t="str">
        <f>'Data Siswa'!B23</f>
        <v>MUHAMMAD IRFAN NAUFAL</v>
      </c>
      <c r="C25" s="11" t="str">
        <f>'Data Siswa'!C23</f>
        <v>0175</v>
      </c>
      <c r="D25" s="21">
        <v>8</v>
      </c>
      <c r="E25" s="21">
        <v>8</v>
      </c>
      <c r="F25" s="21">
        <v>8</v>
      </c>
      <c r="G25" s="21"/>
      <c r="H25" s="21"/>
      <c r="I25" s="21"/>
      <c r="J25" s="104" t="s">
        <v>339</v>
      </c>
    </row>
    <row r="26" spans="1:10" ht="15.5" x14ac:dyDescent="0.35">
      <c r="A26" s="11">
        <f>'Data Siswa'!A24</f>
        <v>23</v>
      </c>
      <c r="B26" s="84" t="str">
        <f>'Data Siswa'!B24</f>
        <v>NASRUDIN HASAN</v>
      </c>
      <c r="C26" s="11" t="str">
        <f>'Data Siswa'!C24</f>
        <v>0176</v>
      </c>
      <c r="D26" s="21">
        <v>8</v>
      </c>
      <c r="E26" s="21">
        <v>8</v>
      </c>
      <c r="F26" s="21">
        <v>8</v>
      </c>
      <c r="G26" s="21"/>
      <c r="H26" s="21"/>
      <c r="I26" s="21"/>
      <c r="J26" s="104" t="s">
        <v>339</v>
      </c>
    </row>
    <row r="27" spans="1:10" ht="15.5" x14ac:dyDescent="0.35">
      <c r="A27" s="11">
        <f>'Data Siswa'!A25</f>
        <v>24</v>
      </c>
      <c r="B27" s="84" t="str">
        <f>'Data Siswa'!B25</f>
        <v>NOVAL ROMDONI</v>
      </c>
      <c r="C27" s="11" t="str">
        <f>'Data Siswa'!C25</f>
        <v>0177</v>
      </c>
      <c r="D27" s="21">
        <v>8</v>
      </c>
      <c r="E27" s="21">
        <v>8</v>
      </c>
      <c r="F27" s="21">
        <v>8</v>
      </c>
      <c r="G27" s="21"/>
      <c r="H27" s="21"/>
      <c r="I27" s="21"/>
      <c r="J27" s="104" t="s">
        <v>339</v>
      </c>
    </row>
    <row r="28" spans="1:10" ht="15.5" x14ac:dyDescent="0.35">
      <c r="A28" s="11">
        <f>'Data Siswa'!A26</f>
        <v>25</v>
      </c>
      <c r="B28" s="84" t="str">
        <f>'Data Siswa'!B26</f>
        <v>REZVAN NUGRAHA</v>
      </c>
      <c r="C28" s="11" t="str">
        <f>'Data Siswa'!C26</f>
        <v>0178</v>
      </c>
      <c r="D28" s="21">
        <v>8</v>
      </c>
      <c r="E28" s="21">
        <v>8</v>
      </c>
      <c r="F28" s="21">
        <v>8</v>
      </c>
      <c r="G28" s="21"/>
      <c r="H28" s="21"/>
      <c r="I28" s="21"/>
      <c r="J28" s="104" t="s">
        <v>339</v>
      </c>
    </row>
    <row r="29" spans="1:10" ht="15.5" x14ac:dyDescent="0.35">
      <c r="A29" s="11">
        <f>'Data Siswa'!A27</f>
        <v>26</v>
      </c>
      <c r="B29" s="84" t="str">
        <f>'Data Siswa'!B27</f>
        <v>RIZKI ADITIA</v>
      </c>
      <c r="C29" s="11" t="str">
        <f>'Data Siswa'!C27</f>
        <v>0179</v>
      </c>
      <c r="D29" s="21">
        <v>8</v>
      </c>
      <c r="E29" s="21">
        <v>8</v>
      </c>
      <c r="F29" s="21">
        <v>8</v>
      </c>
      <c r="G29" s="21"/>
      <c r="H29" s="21"/>
      <c r="I29" s="21"/>
      <c r="J29" s="104" t="s">
        <v>339</v>
      </c>
    </row>
    <row r="30" spans="1:10" ht="15.5" x14ac:dyDescent="0.35">
      <c r="A30" s="11">
        <f>'Data Siswa'!A28</f>
        <v>27</v>
      </c>
      <c r="B30" s="84" t="str">
        <f>'Data Siswa'!B28</f>
        <v>SAPUTRA FAHRI ADITYA</v>
      </c>
      <c r="C30" s="11" t="str">
        <f>'Data Siswa'!C28</f>
        <v>0180</v>
      </c>
      <c r="D30" s="21">
        <v>8</v>
      </c>
      <c r="E30" s="21">
        <v>8</v>
      </c>
      <c r="F30" s="21">
        <v>8</v>
      </c>
      <c r="G30" s="21"/>
      <c r="H30" s="21"/>
      <c r="I30" s="21"/>
      <c r="J30" s="104" t="s">
        <v>339</v>
      </c>
    </row>
    <row r="31" spans="1:10" ht="15.5" x14ac:dyDescent="0.35">
      <c r="A31" s="11">
        <f>'Data Siswa'!A29</f>
        <v>28</v>
      </c>
      <c r="B31" s="84" t="str">
        <f>'Data Siswa'!B29</f>
        <v>TEGUH FADILLAH</v>
      </c>
      <c r="C31" s="11" t="str">
        <f>'Data Siswa'!C29</f>
        <v>0181</v>
      </c>
      <c r="D31" s="21">
        <v>8</v>
      </c>
      <c r="E31" s="21">
        <v>8</v>
      </c>
      <c r="F31" s="21">
        <v>8</v>
      </c>
      <c r="G31" s="21"/>
      <c r="H31" s="21"/>
      <c r="I31" s="21"/>
      <c r="J31" s="104" t="s">
        <v>339</v>
      </c>
    </row>
    <row r="32" spans="1:10" ht="15.5" x14ac:dyDescent="0.35">
      <c r="A32" s="11">
        <f>'Data Siswa'!A30</f>
        <v>29</v>
      </c>
      <c r="B32" s="84" t="str">
        <f>'Data Siswa'!B30</f>
        <v>ZAIDAN NAUFAL ARIFIN</v>
      </c>
      <c r="C32" s="11" t="str">
        <f>'Data Siswa'!C30</f>
        <v>0182</v>
      </c>
      <c r="D32" s="21">
        <v>8</v>
      </c>
      <c r="E32" s="21">
        <v>8</v>
      </c>
      <c r="F32" s="21">
        <v>8</v>
      </c>
      <c r="G32" s="21">
        <v>3</v>
      </c>
      <c r="H32" s="21">
        <v>3</v>
      </c>
      <c r="I32" s="21"/>
      <c r="J32" s="104" t="s">
        <v>339</v>
      </c>
    </row>
    <row r="33" spans="1:10" ht="15.5" x14ac:dyDescent="0.35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4"/>
    </row>
    <row r="34" spans="1:10" ht="15.5" x14ac:dyDescent="0.35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/>
    </row>
    <row r="35" spans="1:10" ht="15.5" x14ac:dyDescent="0.35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/>
    </row>
    <row r="36" spans="1:10" ht="15.5" x14ac:dyDescent="0.35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/>
    </row>
    <row r="37" spans="1:10" ht="15.5" x14ac:dyDescent="0.35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/>
    </row>
    <row r="38" spans="1:10" ht="15.5" x14ac:dyDescent="0.35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/>
    </row>
    <row r="39" spans="1:10" ht="15.5" x14ac:dyDescent="0.35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/>
    </row>
    <row r="40" spans="1:10" ht="15.5" x14ac:dyDescent="0.35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/>
    </row>
    <row r="41" spans="1:10" ht="15.5" x14ac:dyDescent="0.35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/>
    </row>
    <row r="42" spans="1:10" ht="15.5" x14ac:dyDescent="0.35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/>
    </row>
    <row r="43" spans="1:10" ht="15.5" x14ac:dyDescent="0.35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/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tabSelected="1" view="pageLayout" topLeftCell="A47" zoomScale="96" zoomScaleNormal="70" zoomScalePageLayoutView="96" workbookViewId="0">
      <selection activeCell="V50" sqref="V50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56" t="str">
        <f>VLOOKUP($U$8,'Nilai Tahriri'!$A$2:$X$41,2,FALSE)&amp;" ( "&amp;VLOOKUP($U$8,'Data Siswa'!$A$2:$D$41,3,FALSE)&amp;" )"</f>
        <v>ZAIDAN NAUFAL ARIFIN ( 0182 )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</row>
    <row r="2" spans="2:28" ht="11.5" customHeight="1" x14ac:dyDescent="0.35"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25" customHeight="1" x14ac:dyDescent="0.35">
      <c r="B3" s="157" t="str">
        <f>Biodata!$B$12</f>
        <v>١٤٤٥ - ١٤٤٦ ه</v>
      </c>
      <c r="C3" s="157"/>
      <c r="D3" s="158" t="str">
        <f>Biodata!$B$10</f>
        <v xml:space="preserve">العام الدراسي : </v>
      </c>
      <c r="E3" s="158"/>
      <c r="F3" s="158"/>
      <c r="G3" s="158"/>
      <c r="H3" s="158"/>
      <c r="I3" s="158"/>
      <c r="J3" s="158"/>
      <c r="K3" s="160" t="str">
        <f>Biodata!$B$7</f>
        <v>الفصل الدراسي : الأول</v>
      </c>
      <c r="M3" s="160" t="str">
        <f>Biodata!$B$4</f>
        <v>الصف  : الثاني ج للبنين</v>
      </c>
      <c r="N3" s="160"/>
      <c r="O3" s="162" t="str">
        <f>(VLOOKUP($U$8,'Data Siswa'!$A$2:$D$41,4,FALSE))</f>
        <v xml:space="preserve"> </v>
      </c>
      <c r="P3" s="162"/>
      <c r="Q3" s="162"/>
      <c r="R3" s="164" t="s">
        <v>277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25" customHeight="1" x14ac:dyDescent="0.35">
      <c r="B4" s="166" t="str">
        <f>Biodata!$B$11</f>
        <v>٢٠٢٤ - ٢٠٢٥ م</v>
      </c>
      <c r="C4" s="166"/>
      <c r="D4" s="159"/>
      <c r="E4" s="159"/>
      <c r="F4" s="159"/>
      <c r="G4" s="159"/>
      <c r="H4" s="159"/>
      <c r="I4" s="159"/>
      <c r="J4" s="159"/>
      <c r="K4" s="161"/>
      <c r="L4" s="114"/>
      <c r="M4" s="161"/>
      <c r="N4" s="161"/>
      <c r="O4" s="163"/>
      <c r="P4" s="163"/>
      <c r="Q4" s="163"/>
      <c r="R4" s="165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4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49999999999999" customHeight="1" x14ac:dyDescent="0.35">
      <c r="B6" s="173" t="s">
        <v>253</v>
      </c>
      <c r="C6" s="174"/>
      <c r="D6" s="174"/>
      <c r="E6" s="174"/>
      <c r="F6" s="174"/>
      <c r="G6" s="174"/>
      <c r="H6" s="174"/>
      <c r="I6" s="174"/>
      <c r="J6" s="174"/>
      <c r="K6" s="174"/>
      <c r="L6" s="175" t="s">
        <v>0</v>
      </c>
      <c r="M6" s="173" t="s">
        <v>253</v>
      </c>
      <c r="N6" s="174"/>
      <c r="O6" s="174"/>
      <c r="P6" s="174"/>
      <c r="Q6" s="174"/>
      <c r="R6" s="187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49999999999999" customHeight="1" x14ac:dyDescent="0.35">
      <c r="B7" s="189" t="s">
        <v>1</v>
      </c>
      <c r="C7" s="190"/>
      <c r="D7" s="190"/>
      <c r="E7" s="190"/>
      <c r="F7" s="190"/>
      <c r="G7" s="190" t="s">
        <v>2</v>
      </c>
      <c r="H7" s="190"/>
      <c r="I7" s="190"/>
      <c r="J7" s="190"/>
      <c r="K7" s="190"/>
      <c r="L7" s="176"/>
      <c r="M7" s="189" t="s">
        <v>1</v>
      </c>
      <c r="N7" s="190"/>
      <c r="O7" s="190" t="s">
        <v>3</v>
      </c>
      <c r="P7" s="190"/>
      <c r="Q7" s="190"/>
      <c r="R7" s="188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49999999999999" customHeight="1" thickBot="1" x14ac:dyDescent="0.4">
      <c r="B8" s="73" t="s">
        <v>4</v>
      </c>
      <c r="C8" s="191" t="s">
        <v>5</v>
      </c>
      <c r="D8" s="191"/>
      <c r="E8" s="191"/>
      <c r="F8" s="191"/>
      <c r="G8" s="191"/>
      <c r="H8" s="191"/>
      <c r="I8" s="191"/>
      <c r="J8" s="191"/>
      <c r="K8" s="191"/>
      <c r="L8" s="177"/>
      <c r="M8" s="70" t="s">
        <v>4</v>
      </c>
      <c r="N8" s="35" t="s">
        <v>5</v>
      </c>
      <c r="O8" s="190"/>
      <c r="P8" s="190"/>
      <c r="Q8" s="190"/>
      <c r="R8" s="188"/>
      <c r="S8" s="25"/>
      <c r="T8" s="25"/>
      <c r="U8" s="27">
        <v>29</v>
      </c>
      <c r="V8" s="25"/>
      <c r="W8" s="22"/>
      <c r="X8" s="22"/>
      <c r="Y8" s="22"/>
      <c r="Z8" s="22"/>
      <c r="AA8" s="22"/>
      <c r="AB8" s="22"/>
    </row>
    <row r="9" spans="2:28" ht="15.65" customHeight="1" thickBot="1" x14ac:dyDescent="0.4">
      <c r="B9" s="262" t="s">
        <v>126</v>
      </c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97" t="str">
        <f>VLOOKUP(N9,Sheet1!$A$1:$B$93,2)</f>
        <v xml:space="preserve"> اربع</v>
      </c>
      <c r="N9" s="71">
        <f>VLOOKUP($U$8,'Nilai Tahriri'!$A$2:$Z$41,4,FALSE)</f>
        <v>4</v>
      </c>
      <c r="O9" s="102"/>
      <c r="P9" s="182" t="s">
        <v>84</v>
      </c>
      <c r="Q9" s="183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5" customHeight="1" x14ac:dyDescent="0.35">
      <c r="B10" s="87" t="str">
        <f>VLOOKUP(C10,Sheet1!$A$1:$B$93,2)</f>
        <v xml:space="preserve"> خمس</v>
      </c>
      <c r="C10" s="267">
        <f>VLOOKUP($U$8,'Nilai Syafahi'!$A$4:$Y$43,4,FALSE)</f>
        <v>5</v>
      </c>
      <c r="D10" s="268"/>
      <c r="E10" s="268"/>
      <c r="F10" s="268"/>
      <c r="G10" s="184" t="s">
        <v>128</v>
      </c>
      <c r="H10" s="185"/>
      <c r="I10" s="185"/>
      <c r="J10" s="185"/>
      <c r="K10" s="186"/>
      <c r="L10" s="90">
        <v>40</v>
      </c>
      <c r="M10" s="98" t="str">
        <f>VLOOKUP(N10,Sheet1!$A$1:$B$93,2)</f>
        <v xml:space="preserve"> ستّ</v>
      </c>
      <c r="N10" s="71">
        <f>VLOOKUP($U$8,'Nilai Tahriri'!$A$2:$Z$41,5,FALSE)</f>
        <v>6</v>
      </c>
      <c r="O10" s="100"/>
      <c r="P10" s="180" t="s">
        <v>85</v>
      </c>
      <c r="Q10" s="181"/>
      <c r="R10" s="65">
        <v>2</v>
      </c>
      <c r="S10" s="25"/>
      <c r="T10" s="25"/>
      <c r="U10" s="167" t="s">
        <v>136</v>
      </c>
      <c r="V10" s="169">
        <v>1</v>
      </c>
      <c r="W10" s="22"/>
      <c r="X10" s="22"/>
      <c r="Y10" s="22"/>
      <c r="Z10" s="22"/>
      <c r="AA10" s="22"/>
      <c r="AB10" s="22"/>
    </row>
    <row r="11" spans="2:28" ht="15.65" customHeight="1" x14ac:dyDescent="0.35">
      <c r="B11" s="36" t="str">
        <f>VLOOKUP(C11,Sheet1!$A$1:$B$93,2)</f>
        <v xml:space="preserve"> اربع</v>
      </c>
      <c r="C11" s="178">
        <f>VLOOKUP($U$8,'Nilai Syafahi'!$A$4:$Y$43,5,FALSE)</f>
        <v>4</v>
      </c>
      <c r="D11" s="179"/>
      <c r="E11" s="179"/>
      <c r="F11" s="179"/>
      <c r="G11" s="198"/>
      <c r="H11" s="199"/>
      <c r="I11" s="199"/>
      <c r="J11" s="199"/>
      <c r="K11" s="69" t="s">
        <v>6</v>
      </c>
      <c r="L11" s="91">
        <v>41</v>
      </c>
      <c r="M11" s="98" t="str">
        <f>VLOOKUP(N11,Sheet1!$A$1:$B$93,2)</f>
        <v xml:space="preserve"> اربع</v>
      </c>
      <c r="N11" s="71">
        <f>VLOOKUP($U$8,'Nilai Tahriri'!$A$2:$Z$41,6,FALSE)</f>
        <v>4</v>
      </c>
      <c r="O11" s="100"/>
      <c r="P11" s="180" t="s">
        <v>86</v>
      </c>
      <c r="Q11" s="181"/>
      <c r="R11" s="65">
        <v>3</v>
      </c>
      <c r="S11" s="25"/>
      <c r="T11" s="25"/>
      <c r="U11" s="168"/>
      <c r="V11" s="170"/>
      <c r="W11" s="22"/>
      <c r="X11" s="22"/>
      <c r="Y11" s="22"/>
      <c r="Z11" s="22"/>
      <c r="AA11" s="22"/>
      <c r="AB11" s="22"/>
    </row>
    <row r="12" spans="2:28" ht="15.65" customHeight="1" x14ac:dyDescent="0.35">
      <c r="B12" s="36" t="str">
        <f>VLOOKUP(C12,Sheet1!$A$1:$B$93,2)</f>
        <v xml:space="preserve"> اربع</v>
      </c>
      <c r="C12" s="178">
        <f>VLOOKUP($U$8,'Nilai Syafahi'!$A$4:$Y$43,6,FALSE)</f>
        <v>4</v>
      </c>
      <c r="D12" s="179"/>
      <c r="E12" s="179"/>
      <c r="F12" s="179"/>
      <c r="G12" s="198"/>
      <c r="H12" s="199"/>
      <c r="I12" s="199"/>
      <c r="J12" s="19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80" t="s">
        <v>87</v>
      </c>
      <c r="Q12" s="181"/>
      <c r="R12" s="65">
        <v>4</v>
      </c>
      <c r="S12" s="25"/>
      <c r="T12" s="25"/>
      <c r="U12" s="167" t="s">
        <v>137</v>
      </c>
      <c r="V12" s="171">
        <v>29</v>
      </c>
      <c r="W12" s="22"/>
      <c r="X12" s="22"/>
      <c r="Y12" s="22"/>
      <c r="Z12" s="22"/>
      <c r="AA12" s="22"/>
      <c r="AB12" s="22"/>
    </row>
    <row r="13" spans="2:28" ht="15.65" customHeight="1" x14ac:dyDescent="0.35">
      <c r="B13" s="36" t="str">
        <f>VLOOKUP(C13,Sheet1!$A$1:$B$93,2)</f>
        <v xml:space="preserve"> اربع</v>
      </c>
      <c r="C13" s="178">
        <f>VLOOKUP($U$8,'Nilai Syafahi'!$A$4:$Y$43,7,FALSE)</f>
        <v>4</v>
      </c>
      <c r="D13" s="179"/>
      <c r="E13" s="179"/>
      <c r="F13" s="179"/>
      <c r="G13" s="198"/>
      <c r="H13" s="199"/>
      <c r="I13" s="199"/>
      <c r="J13" s="199"/>
      <c r="K13" s="69" t="s">
        <v>10</v>
      </c>
      <c r="L13" s="91">
        <v>43</v>
      </c>
      <c r="M13" s="98" t="str">
        <f>VLOOKUP(N13,Sheet1!$A$1:$B$93,2)</f>
        <v xml:space="preserve"> خمس</v>
      </c>
      <c r="N13" s="71">
        <f>VLOOKUP($U$8,'Nilai Tahriri'!$A$2:$Z$41,7,FALSE)</f>
        <v>5</v>
      </c>
      <c r="O13" s="100"/>
      <c r="P13" s="180" t="s">
        <v>88</v>
      </c>
      <c r="Q13" s="181"/>
      <c r="R13" s="65">
        <v>5</v>
      </c>
      <c r="S13" s="25"/>
      <c r="T13" s="25"/>
      <c r="U13" s="168"/>
      <c r="V13" s="170"/>
      <c r="W13" s="22"/>
      <c r="X13" s="22"/>
      <c r="Y13" s="22"/>
      <c r="Z13" s="22"/>
      <c r="AA13" s="22"/>
      <c r="AB13" s="22"/>
    </row>
    <row r="14" spans="2:28" ht="15.65" customHeight="1" x14ac:dyDescent="0.35">
      <c r="B14" s="36" t="str">
        <f>VLOOKUP(C14,Sheet1!$A$1:$B$93,2)</f>
        <v xml:space="preserve"> خمس</v>
      </c>
      <c r="C14" s="178">
        <f>VLOOKUP($U$8,'Nilai Syafahi'!$A$4:$Y$43,8,FALSE)</f>
        <v>5</v>
      </c>
      <c r="D14" s="179"/>
      <c r="E14" s="179"/>
      <c r="F14" s="179"/>
      <c r="G14" s="198"/>
      <c r="H14" s="199"/>
      <c r="I14" s="199"/>
      <c r="J14" s="19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80" t="s">
        <v>89</v>
      </c>
      <c r="Q14" s="181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5" customHeight="1" thickBot="1" x14ac:dyDescent="0.4">
      <c r="B15" s="36" t="str">
        <f>VLOOKUP(C15,Sheet1!$A$1:$B$93,2)</f>
        <v xml:space="preserve"> اربع</v>
      </c>
      <c r="C15" s="178">
        <f>VLOOKUP($U$8,'Nilai Syafahi'!$A$4:$Y$43,9,FALSE)</f>
        <v>4</v>
      </c>
      <c r="D15" s="179"/>
      <c r="E15" s="179"/>
      <c r="F15" s="179"/>
      <c r="G15" s="198"/>
      <c r="H15" s="199"/>
      <c r="I15" s="199"/>
      <c r="J15" s="19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80" t="s">
        <v>90</v>
      </c>
      <c r="Q15" s="181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5" customHeight="1" thickBot="1" x14ac:dyDescent="0.4">
      <c r="B16" s="262" t="s">
        <v>127</v>
      </c>
      <c r="C16" s="263"/>
      <c r="D16" s="263"/>
      <c r="E16" s="263"/>
      <c r="F16" s="263"/>
      <c r="G16" s="263"/>
      <c r="H16" s="263"/>
      <c r="I16" s="263"/>
      <c r="J16" s="263"/>
      <c r="K16" s="263"/>
      <c r="L16" s="263"/>
      <c r="M16" s="98" t="str">
        <f>VLOOKUP(N16,Sheet1!$A$1:$B$93,2)</f>
        <v xml:space="preserve"> خمس</v>
      </c>
      <c r="N16" s="71">
        <f>VLOOKUP($U$8,'Nilai Tahriri'!$A$2:$Z$41,8,FALSE)</f>
        <v>5</v>
      </c>
      <c r="O16" s="100"/>
      <c r="P16" s="180" t="s">
        <v>91</v>
      </c>
      <c r="Q16" s="181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5" customHeight="1" x14ac:dyDescent="0.35">
      <c r="B17" s="36" t="str">
        <f>VLOOKUP(C17,Sheet1!$A$1:$B$93,2)</f>
        <v xml:space="preserve"> خمس</v>
      </c>
      <c r="C17" s="178">
        <f>VLOOKUP($U$8,'Nilai Syafahi'!$A$4:$Y$43,10,FALSE)</f>
        <v>5</v>
      </c>
      <c r="D17" s="179"/>
      <c r="E17" s="179"/>
      <c r="F17" s="179"/>
      <c r="G17" s="195" t="s">
        <v>58</v>
      </c>
      <c r="H17" s="196"/>
      <c r="I17" s="196"/>
      <c r="J17" s="196"/>
      <c r="K17" s="197"/>
      <c r="L17" s="91">
        <v>46</v>
      </c>
      <c r="M17" s="98" t="str">
        <f>VLOOKUP(N17,Sheet1!$A$1:$B$93,2)</f>
        <v xml:space="preserve"> </v>
      </c>
      <c r="N17" s="71"/>
      <c r="O17" s="100"/>
      <c r="P17" s="180" t="s">
        <v>92</v>
      </c>
      <c r="Q17" s="181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5" customHeight="1" x14ac:dyDescent="0.35">
      <c r="B18" s="36" t="str">
        <f>VLOOKUP(C18,Sheet1!$A$1:$B$93,2)</f>
        <v xml:space="preserve"> </v>
      </c>
      <c r="C18" s="178"/>
      <c r="D18" s="179"/>
      <c r="E18" s="179"/>
      <c r="F18" s="179"/>
      <c r="G18" s="195" t="s">
        <v>164</v>
      </c>
      <c r="H18" s="196" t="s">
        <v>164</v>
      </c>
      <c r="I18" s="196" t="s">
        <v>164</v>
      </c>
      <c r="J18" s="196" t="s">
        <v>164</v>
      </c>
      <c r="K18" s="197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80" t="s">
        <v>93</v>
      </c>
      <c r="Q18" s="181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5" customHeight="1" x14ac:dyDescent="0.35">
      <c r="B19" s="36" t="str">
        <f>VLOOKUP(C19,Sheet1!$A$1:$B$93,2)</f>
        <v xml:space="preserve"> </v>
      </c>
      <c r="C19" s="178"/>
      <c r="D19" s="179"/>
      <c r="E19" s="179"/>
      <c r="F19" s="179"/>
      <c r="G19" s="195" t="s">
        <v>72</v>
      </c>
      <c r="H19" s="196"/>
      <c r="I19" s="196"/>
      <c r="J19" s="196"/>
      <c r="K19" s="197"/>
      <c r="L19" s="91">
        <v>48</v>
      </c>
      <c r="M19" s="98" t="str">
        <f>VLOOKUP(N19,Sheet1!$A$1:$B$93,2)</f>
        <v xml:space="preserve"> اربع</v>
      </c>
      <c r="N19" s="71">
        <f>VLOOKUP($U$8,'Nilai Tahriri'!$A$2:$Z$41,9,FALSE)</f>
        <v>4</v>
      </c>
      <c r="O19" s="100"/>
      <c r="P19" s="180" t="s">
        <v>94</v>
      </c>
      <c r="Q19" s="181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5" customHeight="1" x14ac:dyDescent="0.35">
      <c r="B20" s="36" t="str">
        <f>VLOOKUP(C20,Sheet1!$A$1:$B$93,2)</f>
        <v xml:space="preserve"> ستّ</v>
      </c>
      <c r="C20" s="178">
        <f>VLOOKUP($U$8,'Nilai Syafahi'!$A$4:$Y$43,11,FALSE)</f>
        <v>6</v>
      </c>
      <c r="D20" s="179"/>
      <c r="E20" s="179"/>
      <c r="F20" s="179"/>
      <c r="G20" s="195" t="s">
        <v>252</v>
      </c>
      <c r="H20" s="196"/>
      <c r="I20" s="196"/>
      <c r="J20" s="196"/>
      <c r="K20" s="197"/>
      <c r="L20" s="91">
        <v>49</v>
      </c>
      <c r="M20" s="98" t="str">
        <f>VLOOKUP(N20,Sheet1!$A$1:$B$93,2)</f>
        <v xml:space="preserve"> خمس</v>
      </c>
      <c r="N20" s="71">
        <f>VLOOKUP($U$8,'Nilai Tahriri'!$A$2:$Z$41,10,FALSE)</f>
        <v>5</v>
      </c>
      <c r="O20" s="100"/>
      <c r="P20" s="180" t="s">
        <v>95</v>
      </c>
      <c r="Q20" s="181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5" customHeight="1" thickBot="1" x14ac:dyDescent="0.4">
      <c r="B21" s="63" t="str">
        <f>VLOOKUP(C21,Sheet1!$A$1:$B$93,2)</f>
        <v xml:space="preserve"> خمس</v>
      </c>
      <c r="C21" s="178">
        <f>VLOOKUP($U$8,'Nilai Syafahi'!$A$4:$Y$43,12,FALSE)</f>
        <v>5</v>
      </c>
      <c r="D21" s="179"/>
      <c r="E21" s="179"/>
      <c r="F21" s="179"/>
      <c r="G21" s="195" t="s">
        <v>73</v>
      </c>
      <c r="H21" s="196"/>
      <c r="I21" s="196"/>
      <c r="J21" s="196"/>
      <c r="K21" s="197"/>
      <c r="L21" s="91">
        <v>50</v>
      </c>
      <c r="M21" s="98" t="str">
        <f>VLOOKUP(N21,Sheet1!$A$1:$B$93,2)</f>
        <v xml:space="preserve"> اربع و نصف</v>
      </c>
      <c r="N21" s="71">
        <f>VLOOKUP($U$8,'Nilai Tahriri'!$A$2:$Z$41,11,FALSE)</f>
        <v>4.5</v>
      </c>
      <c r="O21" s="100"/>
      <c r="P21" s="180" t="s">
        <v>96</v>
      </c>
      <c r="Q21" s="181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5" customHeight="1" thickBot="1" x14ac:dyDescent="0.4">
      <c r="B22" s="193" t="s">
        <v>124</v>
      </c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98" t="str">
        <f>VLOOKUP(N22,Sheet1!$A$1:$B$93,2)</f>
        <v xml:space="preserve"> اربع</v>
      </c>
      <c r="N22" s="71">
        <f>VLOOKUP($U$8,'Nilai Tahriri'!$A$2:$Z$41,12,FALSE)</f>
        <v>4</v>
      </c>
      <c r="O22" s="100"/>
      <c r="P22" s="180" t="s">
        <v>10</v>
      </c>
      <c r="Q22" s="181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5" customHeight="1" x14ac:dyDescent="0.35">
      <c r="B23" s="36" t="str">
        <f>VLOOKUP(C23,Sheet1!$A$1:$B$93,2)</f>
        <v xml:space="preserve"> ستّ</v>
      </c>
      <c r="C23" s="201">
        <f>VLOOKUP($U$8,'Nilai Syafahi'!$A$4:$Y$43,13,FALSE)</f>
        <v>6</v>
      </c>
      <c r="D23" s="201"/>
      <c r="E23" s="201"/>
      <c r="F23" s="201"/>
      <c r="G23" s="202" t="s">
        <v>166</v>
      </c>
      <c r="H23" s="203"/>
      <c r="I23" s="203"/>
      <c r="J23" s="203"/>
      <c r="K23" s="203"/>
      <c r="L23" s="92">
        <v>51</v>
      </c>
      <c r="M23" s="98" t="str">
        <f>VLOOKUP(N23,Sheet1!$A$1:$B$93,2)</f>
        <v xml:space="preserve"> اربع</v>
      </c>
      <c r="N23" s="71">
        <f>VLOOKUP($U$8,'Nilai Tahriri'!$A$2:$Z$41,13,FALSE)</f>
        <v>4</v>
      </c>
      <c r="O23" s="100"/>
      <c r="P23" s="180" t="s">
        <v>11</v>
      </c>
      <c r="Q23" s="181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5" customHeight="1" x14ac:dyDescent="0.35">
      <c r="B24" s="36" t="str">
        <f>VLOOKUP(C24,Sheet1!$A$1:$B$93,2)</f>
        <v xml:space="preserve"> سبع</v>
      </c>
      <c r="C24" s="201">
        <f>VLOOKUP($U$8,'Nilai Syafahi'!$A$4:$Y$43,14,FALSE)</f>
        <v>7</v>
      </c>
      <c r="D24" s="201"/>
      <c r="E24" s="201"/>
      <c r="F24" s="201"/>
      <c r="G24" s="200" t="s">
        <v>165</v>
      </c>
      <c r="H24" s="180"/>
      <c r="I24" s="180"/>
      <c r="J24" s="180"/>
      <c r="K24" s="180"/>
      <c r="L24" s="93">
        <v>52</v>
      </c>
      <c r="M24" s="98" t="str">
        <f>VLOOKUP(N24,Sheet1!$A$1:$B$93,2)</f>
        <v xml:space="preserve"> اربع</v>
      </c>
      <c r="N24" s="71">
        <f>VLOOKUP($U$8,'Nilai Tahriri'!$A$2:$Z$41,14,FALSE)</f>
        <v>4</v>
      </c>
      <c r="O24" s="100"/>
      <c r="P24" s="180" t="s">
        <v>97</v>
      </c>
      <c r="Q24" s="181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5" customHeight="1" x14ac:dyDescent="0.35">
      <c r="B25" s="36" t="str">
        <f>VLOOKUP(C25,Sheet1!$A$1:$B$93,2)</f>
        <v xml:space="preserve"> ستّ</v>
      </c>
      <c r="C25" s="201">
        <f>VLOOKUP($U$8,'Nilai Syafahi'!$A$4:$Y$43,15,FALSE)</f>
        <v>6</v>
      </c>
      <c r="D25" s="201"/>
      <c r="E25" s="201"/>
      <c r="F25" s="201"/>
      <c r="G25" s="200" t="s">
        <v>14</v>
      </c>
      <c r="H25" s="180"/>
      <c r="I25" s="180"/>
      <c r="J25" s="180"/>
      <c r="K25" s="180"/>
      <c r="L25" s="94">
        <v>53</v>
      </c>
      <c r="M25" s="98" t="str">
        <f>VLOOKUP(N25,Sheet1!$A$1:$B$93,2)</f>
        <v xml:space="preserve"> اربع</v>
      </c>
      <c r="N25" s="71">
        <f>VLOOKUP($U$8,'Nilai Tahriri'!$A$2:$Z$41,15,FALSE)</f>
        <v>4</v>
      </c>
      <c r="O25" s="100"/>
      <c r="P25" s="180" t="s">
        <v>98</v>
      </c>
      <c r="Q25" s="181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5" customHeight="1" x14ac:dyDescent="0.35">
      <c r="B26" s="36" t="str">
        <f>VLOOKUP(C26,Sheet1!$A$1:$B$93,2)</f>
        <v xml:space="preserve"> ستّ</v>
      </c>
      <c r="C26" s="201">
        <f>VLOOKUP($U$8,'Nilai Syafahi'!$A$4:$Y$43,16,FALSE)</f>
        <v>6</v>
      </c>
      <c r="D26" s="201"/>
      <c r="E26" s="201"/>
      <c r="F26" s="201"/>
      <c r="G26" s="200" t="s">
        <v>88</v>
      </c>
      <c r="H26" s="180"/>
      <c r="I26" s="180"/>
      <c r="J26" s="180"/>
      <c r="K26" s="180"/>
      <c r="L26" s="93">
        <v>54</v>
      </c>
      <c r="M26" s="98" t="str">
        <f>VLOOKUP(N26,Sheet1!$A$1:$B$93,2)</f>
        <v xml:space="preserve"> </v>
      </c>
      <c r="N26" s="71"/>
      <c r="O26" s="100"/>
      <c r="P26" s="180" t="s">
        <v>99</v>
      </c>
      <c r="Q26" s="181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5" customHeight="1" x14ac:dyDescent="0.35">
      <c r="B27" s="36" t="str">
        <f>VLOOKUP(C27,Sheet1!$A$1:$B$93,2)</f>
        <v xml:space="preserve"> ستّ</v>
      </c>
      <c r="C27" s="201">
        <f>VLOOKUP($U$8,'Nilai Syafahi'!$A$4:$Y$43,17,FALSE)</f>
        <v>6</v>
      </c>
      <c r="D27" s="201"/>
      <c r="E27" s="201"/>
      <c r="F27" s="201"/>
      <c r="G27" s="276" t="s">
        <v>167</v>
      </c>
      <c r="H27" s="277"/>
      <c r="I27" s="277"/>
      <c r="J27" s="277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80" t="s">
        <v>100</v>
      </c>
      <c r="Q27" s="181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5" customHeight="1" thickBot="1" x14ac:dyDescent="0.4">
      <c r="B28" s="63" t="str">
        <f>VLOOKUP(C28,Sheet1!$A$1:$B$93,2)</f>
        <v xml:space="preserve"> ستّ</v>
      </c>
      <c r="C28" s="241">
        <f>VLOOKUP($U$8,'Nilai Syafahi'!$A$4:$Y$43,18,FALSE)</f>
        <v>6</v>
      </c>
      <c r="D28" s="241"/>
      <c r="E28" s="241"/>
      <c r="F28" s="241"/>
      <c r="G28" s="200" t="s">
        <v>17</v>
      </c>
      <c r="H28" s="180"/>
      <c r="I28" s="180"/>
      <c r="J28" s="180"/>
      <c r="K28" s="180"/>
      <c r="L28" s="95">
        <v>56</v>
      </c>
      <c r="M28" s="98" t="str">
        <f>VLOOKUP(N28,Sheet1!$A$1:$B$93,2)</f>
        <v xml:space="preserve"> </v>
      </c>
      <c r="N28" s="71"/>
      <c r="O28" s="100"/>
      <c r="P28" s="180" t="s">
        <v>101</v>
      </c>
      <c r="Q28" s="181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5" customHeight="1" thickBot="1" x14ac:dyDescent="0.4">
      <c r="B29" s="262" t="s">
        <v>125</v>
      </c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98" t="str">
        <f>VLOOKUP(N29,Sheet1!$A$1:$B$93,2)</f>
        <v xml:space="preserve"> ستّ</v>
      </c>
      <c r="N29" s="71">
        <f>VLOOKUP($U$8,'Nilai Tahriri'!$A$2:$Z$41,16,FALSE)</f>
        <v>6</v>
      </c>
      <c r="O29" s="100"/>
      <c r="P29" s="180" t="s">
        <v>102</v>
      </c>
      <c r="Q29" s="181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5" customHeight="1" x14ac:dyDescent="0.35">
      <c r="B30" s="37"/>
      <c r="C30" s="201"/>
      <c r="D30" s="201"/>
      <c r="E30" s="201"/>
      <c r="F30" s="201"/>
      <c r="G30" s="184" t="s">
        <v>18</v>
      </c>
      <c r="H30" s="185"/>
      <c r="I30" s="185"/>
      <c r="J30" s="185"/>
      <c r="K30" s="186"/>
      <c r="L30" s="96">
        <v>57</v>
      </c>
      <c r="M30" s="98" t="str">
        <f>VLOOKUP(N30,Sheet1!$A$1:$B$93,2)</f>
        <v xml:space="preserve"> ستّ</v>
      </c>
      <c r="N30" s="71">
        <f>VLOOKUP($U$8,'Nilai Tahriri'!$A$2:$Z$41,17,FALSE)</f>
        <v>6</v>
      </c>
      <c r="O30" s="100"/>
      <c r="P30" s="180" t="s">
        <v>103</v>
      </c>
      <c r="Q30" s="181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5" customHeight="1" x14ac:dyDescent="0.35">
      <c r="B31" s="37" t="str">
        <f>VLOOKUP(C31,Sheet1!$A$1:$B$93,2)</f>
        <v xml:space="preserve"> </v>
      </c>
      <c r="C31" s="201"/>
      <c r="D31" s="201"/>
      <c r="E31" s="201"/>
      <c r="F31" s="201"/>
      <c r="G31" s="200" t="s">
        <v>19</v>
      </c>
      <c r="H31" s="180"/>
      <c r="I31" s="180"/>
      <c r="J31" s="180"/>
      <c r="K31" s="181"/>
      <c r="L31" s="93">
        <v>58</v>
      </c>
      <c r="M31" s="98" t="str">
        <f>VLOOKUP(N31,Sheet1!$A$1:$B$93,2)</f>
        <v xml:space="preserve"> </v>
      </c>
      <c r="N31" s="71"/>
      <c r="O31" s="100"/>
      <c r="P31" s="180" t="s">
        <v>104</v>
      </c>
      <c r="Q31" s="181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5" customHeight="1" x14ac:dyDescent="0.35">
      <c r="B32" s="64" t="str">
        <f>VLOOKUP(C32,Sheet1!$A$1:$B$93,2)</f>
        <v xml:space="preserve"> </v>
      </c>
      <c r="C32" s="204"/>
      <c r="D32" s="204"/>
      <c r="E32" s="204"/>
      <c r="F32" s="204"/>
      <c r="G32" s="200" t="s">
        <v>21</v>
      </c>
      <c r="H32" s="180"/>
      <c r="I32" s="180"/>
      <c r="J32" s="180"/>
      <c r="K32" s="181"/>
      <c r="L32" s="96">
        <v>59</v>
      </c>
      <c r="M32" s="98" t="str">
        <f>VLOOKUP(N32,Sheet1!$A$1:$B$93,2)</f>
        <v xml:space="preserve"> </v>
      </c>
      <c r="N32" s="71"/>
      <c r="O32" s="100"/>
      <c r="P32" s="180" t="s">
        <v>24</v>
      </c>
      <c r="Q32" s="181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5" customHeight="1" thickBot="1" x14ac:dyDescent="0.4">
      <c r="B33" s="64" t="str">
        <f>VLOOKUP(C33,Sheet1!$A$1:$B$93,2)</f>
        <v xml:space="preserve"> </v>
      </c>
      <c r="C33" s="204"/>
      <c r="D33" s="204"/>
      <c r="E33" s="204"/>
      <c r="F33" s="204"/>
      <c r="G33" s="273" t="s">
        <v>22</v>
      </c>
      <c r="H33" s="274"/>
      <c r="I33" s="274"/>
      <c r="J33" s="274"/>
      <c r="K33" s="275"/>
      <c r="L33" s="93">
        <v>60</v>
      </c>
      <c r="M33" s="98" t="str">
        <f>VLOOKUP(N33,Sheet1!$A$1:$B$93,2)</f>
        <v xml:space="preserve"> ثمان</v>
      </c>
      <c r="N33" s="71">
        <f>VLOOKUP($U$8,'Nilai Tahriri'!$A$2:$Z$41,18,FALSE)</f>
        <v>8</v>
      </c>
      <c r="O33" s="100"/>
      <c r="P33" s="180" t="s">
        <v>105</v>
      </c>
      <c r="Q33" s="181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5" customHeight="1" thickBot="1" x14ac:dyDescent="0.4">
      <c r="B34" s="245">
        <f>VLOOKUP($U$8,'Nilai Syafahi'!$A$4:$Y$43,19,FALSE)</f>
        <v>79</v>
      </c>
      <c r="C34" s="246"/>
      <c r="D34" s="246"/>
      <c r="E34" s="246"/>
      <c r="F34" s="246"/>
      <c r="G34" s="246"/>
      <c r="H34" s="246"/>
      <c r="I34" s="246"/>
      <c r="J34" s="246"/>
      <c r="K34" s="247" t="s">
        <v>23</v>
      </c>
      <c r="L34" s="248"/>
      <c r="M34" s="98" t="str">
        <f>VLOOKUP(N34,Sheet1!$A$1:$B$93,2)</f>
        <v xml:space="preserve"> ثمان</v>
      </c>
      <c r="N34" s="71">
        <f>VLOOKUP($U$8,'Nilai Tahriri'!$A$2:$Z$41,19,FALSE)</f>
        <v>8</v>
      </c>
      <c r="O34" s="100"/>
      <c r="P34" s="180" t="s">
        <v>106</v>
      </c>
      <c r="Q34" s="181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49999999999999" customHeight="1" thickBot="1" x14ac:dyDescent="0.4">
      <c r="B35" s="258"/>
      <c r="C35" s="259"/>
      <c r="D35" s="259"/>
      <c r="E35" s="259"/>
      <c r="F35" s="259"/>
      <c r="G35" s="259"/>
      <c r="H35" s="259"/>
      <c r="I35" s="259"/>
      <c r="J35" s="259"/>
      <c r="K35" s="260"/>
      <c r="L35" s="210"/>
      <c r="M35" s="98" t="str">
        <f>VLOOKUP(N35,Sheet1!$A$1:$B$93,2)</f>
        <v xml:space="preserve"> سبع</v>
      </c>
      <c r="N35" s="71">
        <f>VLOOKUP($U$8,'Nilai Tahriri'!$A$2:$Z$41,20,FALSE)</f>
        <v>7</v>
      </c>
      <c r="O35" s="101" t="s">
        <v>123</v>
      </c>
      <c r="P35" s="181" t="s">
        <v>107</v>
      </c>
      <c r="Q35" s="192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5" customHeight="1" thickBot="1" x14ac:dyDescent="0.4">
      <c r="B36" s="242" t="s">
        <v>27</v>
      </c>
      <c r="C36" s="243"/>
      <c r="D36" s="243"/>
      <c r="E36" s="243"/>
      <c r="F36" s="243"/>
      <c r="G36" s="243"/>
      <c r="H36" s="243"/>
      <c r="I36" s="243"/>
      <c r="J36" s="243"/>
      <c r="K36" s="244"/>
      <c r="L36" s="211"/>
      <c r="M36" s="98" t="str">
        <f>VLOOKUP(N36,Sheet1!$A$1:$B$93,2)</f>
        <v xml:space="preserve"> ثمان</v>
      </c>
      <c r="N36" s="71">
        <f>VLOOKUP($U$8,'Nilai Tahriri'!$A$2:$Z$41,21,FALSE)</f>
        <v>8</v>
      </c>
      <c r="O36" s="101" t="s">
        <v>121</v>
      </c>
      <c r="P36" s="181" t="s">
        <v>108</v>
      </c>
      <c r="Q36" s="192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5" customHeight="1" x14ac:dyDescent="0.35">
      <c r="B37" s="214" t="s">
        <v>28</v>
      </c>
      <c r="C37" s="215"/>
      <c r="D37" s="215" t="s">
        <v>29</v>
      </c>
      <c r="E37" s="215"/>
      <c r="F37" s="215"/>
      <c r="G37" s="215"/>
      <c r="H37" s="215"/>
      <c r="I37" s="215"/>
      <c r="J37" s="215"/>
      <c r="K37" s="38" t="s">
        <v>30</v>
      </c>
      <c r="L37" s="211"/>
      <c r="M37" s="98" t="str">
        <f>VLOOKUP(N37,Sheet1!$A$1:$B$93,2)</f>
        <v xml:space="preserve"> سبع و نصف</v>
      </c>
      <c r="N37" s="71">
        <f>VLOOKUP($U$8,'Nilai Tahriri'!$A$2:$Z$41,22,FALSE)</f>
        <v>7.5</v>
      </c>
      <c r="O37" s="101" t="s">
        <v>122</v>
      </c>
      <c r="P37" s="181" t="s">
        <v>109</v>
      </c>
      <c r="Q37" s="192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5" customHeight="1" thickBot="1" x14ac:dyDescent="0.4">
      <c r="B38" s="249">
        <f>VLOOKUP($U$8,Akhlak!$A$4:$J$43,6,FALSE)</f>
        <v>8</v>
      </c>
      <c r="C38" s="250"/>
      <c r="D38" s="250">
        <f>VLOOKUP($U$8,Akhlak!$A$4:$J$43,5,FALSE)</f>
        <v>8</v>
      </c>
      <c r="E38" s="250"/>
      <c r="F38" s="250"/>
      <c r="G38" s="250"/>
      <c r="H38" s="250"/>
      <c r="I38" s="250"/>
      <c r="J38" s="250"/>
      <c r="K38" s="39">
        <f>VLOOKUP($U$8,Akhlak!$A$4:$J$43,4,FALSE)</f>
        <v>8</v>
      </c>
      <c r="L38" s="211"/>
      <c r="M38" s="98" t="str">
        <f>VLOOKUP(N38,Sheet1!$A$1:$B$93,2)</f>
        <v xml:space="preserve"> </v>
      </c>
      <c r="N38" s="71"/>
      <c r="O38" s="101" t="s">
        <v>32</v>
      </c>
      <c r="P38" s="181" t="s">
        <v>110</v>
      </c>
      <c r="Q38" s="192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5" customHeight="1" thickBot="1" x14ac:dyDescent="0.4">
      <c r="B39" s="216" t="s">
        <v>31</v>
      </c>
      <c r="C39" s="217"/>
      <c r="D39" s="217"/>
      <c r="E39" s="217"/>
      <c r="F39" s="217"/>
      <c r="G39" s="217"/>
      <c r="H39" s="217"/>
      <c r="I39" s="217"/>
      <c r="J39" s="217"/>
      <c r="K39" s="218"/>
      <c r="L39" s="211"/>
      <c r="M39" s="98" t="str">
        <f>VLOOKUP(N39,Sheet1!$A$1:$B$93,2)</f>
        <v xml:space="preserve"> ثمان</v>
      </c>
      <c r="N39" s="71">
        <f>VLOOKUP($U$8,'Nilai Tahriri'!$A$2:$Z$41,23,FALSE)</f>
        <v>8</v>
      </c>
      <c r="O39" s="101" t="s">
        <v>36</v>
      </c>
      <c r="P39" s="181" t="s">
        <v>111</v>
      </c>
      <c r="Q39" s="192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5" customHeight="1" x14ac:dyDescent="0.35">
      <c r="B40" s="219" t="s">
        <v>33</v>
      </c>
      <c r="C40" s="220"/>
      <c r="D40" s="220" t="s">
        <v>34</v>
      </c>
      <c r="E40" s="220"/>
      <c r="F40" s="220"/>
      <c r="G40" s="220"/>
      <c r="H40" s="220"/>
      <c r="I40" s="220"/>
      <c r="J40" s="220"/>
      <c r="K40" s="38" t="s">
        <v>35</v>
      </c>
      <c r="L40" s="211"/>
      <c r="M40" s="98" t="str">
        <f>VLOOKUP(N40,Sheet1!$A$1:$B$93,2)</f>
        <v xml:space="preserve"> </v>
      </c>
      <c r="N40" s="71"/>
      <c r="O40" s="101" t="s">
        <v>39</v>
      </c>
      <c r="P40" s="181" t="s">
        <v>112</v>
      </c>
      <c r="Q40" s="192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5" customHeight="1" thickBot="1" x14ac:dyDescent="0.4">
      <c r="B41" s="239">
        <f>VLOOKUP($U$8,Akhlak!$A$4:$J$43,9,FALSE)</f>
        <v>0</v>
      </c>
      <c r="C41" s="240"/>
      <c r="D41" s="240">
        <f>VLOOKUP($U$8,Akhlak!$A$4:$J$43,8,FALSE)</f>
        <v>3</v>
      </c>
      <c r="E41" s="240"/>
      <c r="F41" s="240"/>
      <c r="G41" s="240"/>
      <c r="H41" s="240"/>
      <c r="I41" s="240"/>
      <c r="J41" s="240"/>
      <c r="K41" s="39">
        <f>VLOOKUP($U$8,Akhlak!$A$4:$J$43,7,FALSE)</f>
        <v>3</v>
      </c>
      <c r="L41" s="211"/>
      <c r="M41" s="98" t="str">
        <f>VLOOKUP(N41,Sheet1!$A$1:$B$93,2)</f>
        <v xml:space="preserve"> ثمان</v>
      </c>
      <c r="N41" s="71">
        <f>VLOOKUP($U$8,'Nilai Tahriri'!$A$2:$Z$41,24,FALSE)</f>
        <v>8</v>
      </c>
      <c r="O41" s="101" t="s">
        <v>40</v>
      </c>
      <c r="P41" s="181" t="s">
        <v>113</v>
      </c>
      <c r="Q41" s="192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5" customHeight="1" thickBot="1" x14ac:dyDescent="0.4">
      <c r="B42" s="237" t="s">
        <v>37</v>
      </c>
      <c r="C42" s="238"/>
      <c r="D42" s="221" t="s">
        <v>38</v>
      </c>
      <c r="E42" s="221"/>
      <c r="F42" s="221"/>
      <c r="G42" s="221"/>
      <c r="H42" s="221"/>
      <c r="I42" s="221"/>
      <c r="J42" s="221"/>
      <c r="K42" s="222"/>
      <c r="L42" s="212"/>
      <c r="M42" s="98" t="str">
        <f>VLOOKUP(N42,Sheet1!$A$1:$B$93,2)</f>
        <v xml:space="preserve"> </v>
      </c>
      <c r="N42" s="71"/>
      <c r="O42" s="101" t="s">
        <v>42</v>
      </c>
      <c r="P42" s="181" t="s">
        <v>114</v>
      </c>
      <c r="Q42" s="192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5" customHeight="1" x14ac:dyDescent="0.35">
      <c r="B43" s="231">
        <f ca="1">VLOOKUP($U$8,'Nilai Syafahi'!$A$4:$Y$43,24,FALSE)</f>
        <v>22</v>
      </c>
      <c r="C43" s="232"/>
      <c r="D43" s="225">
        <f>VLOOKUP($U$8,'Nilai Syafahi'!$A$4:$Y$43,23,FALSE)</f>
        <v>5.5810810810810807</v>
      </c>
      <c r="E43" s="226"/>
      <c r="F43" s="226"/>
      <c r="G43" s="226"/>
      <c r="H43" s="226"/>
      <c r="I43" s="226"/>
      <c r="J43" s="227"/>
      <c r="K43" s="223">
        <f>VLOOKUP($U$8,'Nilai Syafahi'!$A$4:$Y$43,22,FALSE)</f>
        <v>206.5</v>
      </c>
      <c r="L43" s="211"/>
      <c r="M43" s="98" t="str">
        <f>VLOOKUP(N43,Sheet1!$A$1:$B$93,2)</f>
        <v xml:space="preserve"> </v>
      </c>
      <c r="N43" s="71"/>
      <c r="O43" s="101" t="s">
        <v>43</v>
      </c>
      <c r="P43" s="181" t="s">
        <v>115</v>
      </c>
      <c r="Q43" s="192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5" customHeight="1" thickBot="1" x14ac:dyDescent="0.4">
      <c r="B44" s="233"/>
      <c r="C44" s="234"/>
      <c r="D44" s="228"/>
      <c r="E44" s="229"/>
      <c r="F44" s="229"/>
      <c r="G44" s="229"/>
      <c r="H44" s="229"/>
      <c r="I44" s="229"/>
      <c r="J44" s="230"/>
      <c r="K44" s="224"/>
      <c r="L44" s="211"/>
      <c r="M44" s="98" t="str">
        <f>VLOOKUP(N44,Sheet1!$A$1:$B$93,2)</f>
        <v xml:space="preserve"> سبع و نصف</v>
      </c>
      <c r="N44" s="71">
        <f>VLOOKUP($U$8,'Nilai Tahriri'!$A$2:$Z$41,25,FALSE)</f>
        <v>7.5</v>
      </c>
      <c r="O44" s="101" t="s">
        <v>119</v>
      </c>
      <c r="P44" s="181" t="s">
        <v>116</v>
      </c>
      <c r="Q44" s="192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5" customHeight="1" thickBot="1" x14ac:dyDescent="0.4">
      <c r="B45" s="256" t="s">
        <v>41</v>
      </c>
      <c r="C45" s="257"/>
      <c r="D45" s="257"/>
      <c r="E45" s="257"/>
      <c r="F45" s="257"/>
      <c r="G45" s="257"/>
      <c r="H45" s="257"/>
      <c r="I45" s="257"/>
      <c r="J45" s="257"/>
      <c r="K45" s="257"/>
      <c r="L45" s="211"/>
      <c r="M45" s="98" t="str">
        <f>VLOOKUP(N45,Sheet1!$A$1:$B$93,2)</f>
        <v xml:space="preserve"> </v>
      </c>
      <c r="N45" s="71"/>
      <c r="O45" s="101" t="s">
        <v>76</v>
      </c>
      <c r="P45" s="181" t="s">
        <v>117</v>
      </c>
      <c r="Q45" s="192"/>
      <c r="R45" s="65">
        <v>37</v>
      </c>
      <c r="S45" s="22"/>
      <c r="T45" s="22"/>
      <c r="U45" s="22"/>
      <c r="V45" s="235"/>
      <c r="W45" s="235"/>
      <c r="X45" s="235"/>
      <c r="Y45" s="22"/>
      <c r="Z45" s="22"/>
      <c r="AA45" s="22"/>
      <c r="AB45" s="22"/>
    </row>
    <row r="46" spans="2:28" ht="15.65" customHeight="1" x14ac:dyDescent="0.35">
      <c r="B46" s="251" t="str">
        <f>VLOOKUP($U$8,Akhlak!$A$4:$J$43,10,FALSE)</f>
        <v>جرب ولا حظ تكن عارفا</v>
      </c>
      <c r="C46" s="252"/>
      <c r="D46" s="252"/>
      <c r="E46" s="252"/>
      <c r="F46" s="252"/>
      <c r="G46" s="252"/>
      <c r="H46" s="252"/>
      <c r="I46" s="252"/>
      <c r="J46" s="252"/>
      <c r="K46" s="253"/>
      <c r="L46" s="211"/>
      <c r="M46" s="98" t="str">
        <f>VLOOKUP(N46,Sheet1!$A$1:$B$93,2)</f>
        <v xml:space="preserve"> </v>
      </c>
      <c r="N46" s="71"/>
      <c r="O46" s="101" t="s">
        <v>44</v>
      </c>
      <c r="P46" s="181" t="s">
        <v>118</v>
      </c>
      <c r="Q46" s="192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5" customHeight="1" thickBot="1" x14ac:dyDescent="0.4">
      <c r="B47" s="254"/>
      <c r="C47" s="191"/>
      <c r="D47" s="191"/>
      <c r="E47" s="191"/>
      <c r="F47" s="191"/>
      <c r="G47" s="191"/>
      <c r="H47" s="191"/>
      <c r="I47" s="191"/>
      <c r="J47" s="191"/>
      <c r="K47" s="255"/>
      <c r="L47" s="211"/>
      <c r="M47" s="99" t="str">
        <f>VLOOKUP(N47,Sheet1!$A$1:$B$93,2)</f>
        <v xml:space="preserve"> </v>
      </c>
      <c r="N47" s="72"/>
      <c r="O47" s="101" t="s">
        <v>120</v>
      </c>
      <c r="P47" s="181" t="s">
        <v>49</v>
      </c>
      <c r="Q47" s="192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399999999999999" customHeight="1" thickBot="1" x14ac:dyDescent="0.4">
      <c r="B48" s="269" t="s">
        <v>272</v>
      </c>
      <c r="C48" s="270"/>
      <c r="D48" s="270"/>
      <c r="E48" s="270"/>
      <c r="F48" s="270"/>
      <c r="G48" s="270"/>
      <c r="H48" s="270"/>
      <c r="I48" s="270"/>
      <c r="J48" s="270"/>
      <c r="K48" s="86" t="s">
        <v>168</v>
      </c>
      <c r="L48" s="213"/>
      <c r="M48" s="271">
        <f>VLOOKUP($U$8,'Nilai Tahriri'!$A$2:$Z$41,26,FALSE)</f>
        <v>127.5</v>
      </c>
      <c r="N48" s="272" t="e">
        <f>VLOOKUP($U$8,'Nilai Tahriri'!$A$2:$Z$41,41,FALSE)</f>
        <v>#REF!</v>
      </c>
      <c r="O48" s="272" t="e">
        <f>VLOOKUP($U$8,'Nilai Tahriri'!$A$2:$Z$41,41,FALSE)</f>
        <v>#REF!</v>
      </c>
      <c r="P48" s="206" t="s">
        <v>23</v>
      </c>
      <c r="Q48" s="206"/>
      <c r="R48" s="207"/>
      <c r="S48" s="22"/>
      <c r="T48" s="22"/>
      <c r="U48" s="22"/>
      <c r="V48" s="22"/>
      <c r="W48" s="22"/>
      <c r="X48" s="22"/>
      <c r="Y48" s="22"/>
      <c r="Z48" s="236"/>
      <c r="AA48" s="236"/>
      <c r="AB48" s="236"/>
    </row>
    <row r="49" spans="2:28" ht="8.25" customHeight="1" x14ac:dyDescent="0.35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25" customHeight="1" x14ac:dyDescent="0.35">
      <c r="B50" s="46"/>
      <c r="C50" s="208"/>
      <c r="D50" s="208"/>
      <c r="E50" s="208"/>
      <c r="F50" s="208"/>
      <c r="G50" s="208"/>
      <c r="H50" s="208"/>
      <c r="I50" s="208"/>
      <c r="J50" s="208"/>
      <c r="K50" s="208"/>
      <c r="L50" s="47"/>
      <c r="M50" s="205" t="str">
        <f>Biodata!$C$13</f>
        <v>١٩ من جمادى الآخر سنة ١٤٤٦ ه</v>
      </c>
      <c r="N50" s="205"/>
      <c r="O50" s="205"/>
      <c r="P50" s="205"/>
      <c r="Q50" s="209" t="s">
        <v>45</v>
      </c>
      <c r="R50" s="209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25" customHeight="1" x14ac:dyDescent="0.35">
      <c r="B51" s="46"/>
      <c r="C51" s="208"/>
      <c r="D51" s="208"/>
      <c r="E51" s="208"/>
      <c r="F51" s="208"/>
      <c r="G51" s="208"/>
      <c r="H51" s="208"/>
      <c r="I51" s="208"/>
      <c r="J51" s="208"/>
      <c r="K51" s="208"/>
      <c r="L51" s="47"/>
      <c r="M51" s="205" t="str">
        <f>Biodata!$C$14</f>
        <v>٢٠ من ديسمبر سنة ٢٠٢٤ م</v>
      </c>
      <c r="N51" s="205"/>
      <c r="O51" s="205"/>
      <c r="P51" s="205"/>
      <c r="Q51" s="209"/>
      <c r="R51" s="209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25" customHeight="1" x14ac:dyDescent="0.35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25" customHeight="1" x14ac:dyDescent="0.35">
      <c r="B53" s="265" t="s">
        <v>47</v>
      </c>
      <c r="C53" s="265"/>
      <c r="D53" s="265"/>
      <c r="E53" s="265"/>
      <c r="F53" s="265"/>
      <c r="G53" s="265"/>
      <c r="H53" s="265"/>
      <c r="I53" s="265"/>
      <c r="J53" s="265"/>
      <c r="K53" s="265"/>
      <c r="L53" s="47"/>
      <c r="M53" s="46"/>
      <c r="N53" s="51"/>
      <c r="O53" s="264" t="s">
        <v>48</v>
      </c>
      <c r="P53" s="264"/>
      <c r="Q53" s="264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25" customHeight="1" x14ac:dyDescent="0.35">
      <c r="B54" s="52"/>
      <c r="C54" s="52"/>
      <c r="D54" s="52"/>
      <c r="E54" s="52"/>
      <c r="F54" s="52"/>
      <c r="G54" s="52"/>
      <c r="H54" s="52"/>
      <c r="I54" s="52"/>
      <c r="J54" s="52"/>
      <c r="K54" s="172" t="s">
        <v>145</v>
      </c>
      <c r="L54" s="172"/>
      <c r="M54" s="172"/>
      <c r="N54" s="172"/>
      <c r="O54" s="172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25" customHeight="1" x14ac:dyDescent="0.35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25" customHeight="1" x14ac:dyDescent="0.35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266" t="str">
        <f>Biodata!$C$19</f>
        <v>محمّد سيفول</v>
      </c>
      <c r="P56" s="266"/>
      <c r="Q56" s="266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25" customHeight="1" x14ac:dyDescent="0.35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25" customHeight="1" x14ac:dyDescent="0.35">
      <c r="B58" s="46"/>
      <c r="C58" s="54"/>
      <c r="D58" s="54"/>
      <c r="E58" s="54"/>
      <c r="F58" s="54"/>
      <c r="G58" s="54"/>
      <c r="H58" s="54"/>
      <c r="I58" s="54"/>
      <c r="J58" s="54"/>
      <c r="K58" s="261" t="str">
        <f>Biodata!$C$16</f>
        <v>الأستاذ أحمد مهيمن الماجستير</v>
      </c>
      <c r="L58" s="261"/>
      <c r="M58" s="261"/>
      <c r="N58" s="261"/>
      <c r="O58" s="261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25" hidden="1" customHeight="1" x14ac:dyDescent="0.35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5" hidden="1" x14ac:dyDescent="0.35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5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mergeCells count="146"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B1:L2"/>
    <mergeCell ref="B3:C3"/>
    <mergeCell ref="D3:J4"/>
    <mergeCell ref="K3:K4"/>
    <mergeCell ref="M3:N4"/>
    <mergeCell ref="O3:Q4"/>
    <mergeCell ref="R3:R4"/>
    <mergeCell ref="B4:C4"/>
    <mergeCell ref="U10:U11"/>
  </mergeCells>
  <pageMargins left="7.95717592592593E-2" right="4.3402777777777797E-2" top="0.222908093278464" bottom="0.17857142857142858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topLeftCell="A2" zoomScale="85" zoomScaleNormal="100" zoomScalePageLayoutView="85" workbookViewId="0">
      <selection activeCell="F2" sqref="F2"/>
    </sheetView>
  </sheetViews>
  <sheetFormatPr defaultRowHeight="14.5" x14ac:dyDescent="0.35"/>
  <cols>
    <col min="1" max="1" width="5.26953125" customWidth="1"/>
    <col min="2" max="2" width="30.54296875" style="109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5">
      <c r="A2" s="105"/>
      <c r="B2" s="107"/>
      <c r="C2" s="105"/>
      <c r="D2" s="105"/>
      <c r="E2" s="105"/>
      <c r="F2" s="105"/>
      <c r="G2" s="105"/>
    </row>
    <row r="3" spans="1:7" ht="17.5" x14ac:dyDescent="0.35">
      <c r="A3" s="279" t="str">
        <f>Biodata!C4</f>
        <v>الثاني ج للبنين</v>
      </c>
      <c r="B3" s="279"/>
      <c r="C3" s="279"/>
      <c r="D3" s="279"/>
      <c r="E3" s="279"/>
      <c r="F3" s="279"/>
      <c r="G3" s="279"/>
    </row>
    <row r="5" spans="1:7" ht="22" customHeight="1" x14ac:dyDescent="0.35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5">
      <c r="A6" s="8">
        <v>1</v>
      </c>
      <c r="B6" s="112" t="str">
        <f>'Data Siswa'!B26</f>
        <v>REZVAN NUGRAHA</v>
      </c>
      <c r="C6" s="8" t="str">
        <f>'Data Siswa'!C26</f>
        <v>0178</v>
      </c>
      <c r="D6" s="10">
        <f>'Nilai Syafahi'!V28</f>
        <v>222</v>
      </c>
      <c r="E6" s="9">
        <f>'Nilai Syafahi'!W28</f>
        <v>6</v>
      </c>
      <c r="F6" s="7">
        <f ca="1">'Nilai Syafahi'!X28</f>
        <v>1</v>
      </c>
      <c r="G6" s="7" t="str">
        <f>'Nilai Syafahi'!Y28</f>
        <v>-</v>
      </c>
    </row>
    <row r="7" spans="1:7" ht="18" customHeight="1" x14ac:dyDescent="0.35">
      <c r="A7" s="8">
        <v>2</v>
      </c>
      <c r="B7" s="112" t="str">
        <f>'Data Siswa'!B27</f>
        <v>RIZKI ADITIA</v>
      </c>
      <c r="C7" s="8" t="str">
        <f>'Data Siswa'!C27</f>
        <v>0179</v>
      </c>
      <c r="D7" s="10">
        <f>'Nilai Syafahi'!V29</f>
        <v>219.3</v>
      </c>
      <c r="E7" s="9">
        <f>'Nilai Syafahi'!W29</f>
        <v>5.9270270270270276</v>
      </c>
      <c r="F7" s="7">
        <f ca="1">'Nilai Syafahi'!X29</f>
        <v>2</v>
      </c>
      <c r="G7" s="7" t="str">
        <f>'Nilai Syafahi'!Y29</f>
        <v>-</v>
      </c>
    </row>
    <row r="8" spans="1:7" ht="18" customHeight="1" x14ac:dyDescent="0.35">
      <c r="A8" s="8">
        <v>3</v>
      </c>
      <c r="B8" s="112" t="str">
        <f>'Data Siswa'!B6</f>
        <v>ALFAZRI ALQALIFI</v>
      </c>
      <c r="C8" s="8" t="str">
        <f>'Data Siswa'!C6</f>
        <v>0158</v>
      </c>
      <c r="D8" s="10">
        <f>'Nilai Syafahi'!V8</f>
        <v>219.2</v>
      </c>
      <c r="E8" s="9">
        <f>'Nilai Syafahi'!W8</f>
        <v>5.9243243243243242</v>
      </c>
      <c r="F8" s="7">
        <f ca="1">'Nilai Syafahi'!X8</f>
        <v>3</v>
      </c>
      <c r="G8" s="7" t="str">
        <f>'Nilai Syafahi'!Y8</f>
        <v>-</v>
      </c>
    </row>
    <row r="9" spans="1:7" ht="18" customHeight="1" x14ac:dyDescent="0.35">
      <c r="A9" s="8">
        <v>4</v>
      </c>
      <c r="B9" s="112" t="str">
        <f>'Data Siswa'!B7</f>
        <v>ALVIAN RIZKI HENDRAWAN</v>
      </c>
      <c r="C9" s="8" t="str">
        <f>'Data Siswa'!C7</f>
        <v>0159</v>
      </c>
      <c r="D9" s="10">
        <f>'Nilai Syafahi'!V9</f>
        <v>218.4</v>
      </c>
      <c r="E9" s="9">
        <f>'Nilai Syafahi'!W9</f>
        <v>5.9027027027027028</v>
      </c>
      <c r="F9" s="7">
        <f ca="1">'Nilai Syafahi'!X9</f>
        <v>4</v>
      </c>
      <c r="G9" s="7" t="str">
        <f>'Nilai Syafahi'!Y9</f>
        <v>-</v>
      </c>
    </row>
    <row r="10" spans="1:7" ht="18" customHeight="1" x14ac:dyDescent="0.35">
      <c r="A10" s="8">
        <v>5</v>
      </c>
      <c r="B10" s="112" t="str">
        <f>'Data Siswa'!B23</f>
        <v>MUHAMMAD IRFAN NAUFAL</v>
      </c>
      <c r="C10" s="8" t="str">
        <f>'Data Siswa'!C23</f>
        <v>0175</v>
      </c>
      <c r="D10" s="10">
        <f>'Nilai Syafahi'!V25</f>
        <v>217.8</v>
      </c>
      <c r="E10" s="9">
        <f>'Nilai Syafahi'!W25</f>
        <v>5.8864864864864872</v>
      </c>
      <c r="F10" s="7">
        <f ca="1">'Nilai Syafahi'!X25</f>
        <v>5</v>
      </c>
      <c r="G10" s="7" t="str">
        <f>'Nilai Syafahi'!Y25</f>
        <v>-</v>
      </c>
    </row>
    <row r="11" spans="1:7" ht="18" customHeight="1" x14ac:dyDescent="0.35">
      <c r="A11" s="8">
        <v>6</v>
      </c>
      <c r="B11" s="112" t="str">
        <f>'Data Siswa'!B5</f>
        <v>AHMAD JUANDA</v>
      </c>
      <c r="C11" s="8" t="str">
        <f>'Data Siswa'!C5</f>
        <v>0157</v>
      </c>
      <c r="D11" s="10">
        <f>'Nilai Syafahi'!V7</f>
        <v>217.3</v>
      </c>
      <c r="E11" s="9">
        <f>'Nilai Syafahi'!W7</f>
        <v>5.8729729729729732</v>
      </c>
      <c r="F11" s="7">
        <f ca="1">'Nilai Syafahi'!X7</f>
        <v>6</v>
      </c>
      <c r="G11" s="7" t="str">
        <f>'Nilai Syafahi'!Y7</f>
        <v>-</v>
      </c>
    </row>
    <row r="12" spans="1:7" ht="18" customHeight="1" x14ac:dyDescent="0.35">
      <c r="A12" s="8">
        <v>7</v>
      </c>
      <c r="B12" s="112" t="str">
        <f>'Data Siswa'!B12</f>
        <v>DANISH SEPTIANSYAH</v>
      </c>
      <c r="C12" s="8" t="str">
        <f>'Data Siswa'!C12</f>
        <v>0164</v>
      </c>
      <c r="D12" s="10">
        <f>'Nilai Syafahi'!V14</f>
        <v>216.8</v>
      </c>
      <c r="E12" s="9">
        <f>'Nilai Syafahi'!W14</f>
        <v>5.85945945945946</v>
      </c>
      <c r="F12" s="7">
        <f ca="1">'Nilai Syafahi'!X14</f>
        <v>7</v>
      </c>
      <c r="G12" s="7" t="str">
        <f>'Nilai Syafahi'!Y14</f>
        <v>-</v>
      </c>
    </row>
    <row r="13" spans="1:7" ht="18" customHeight="1" x14ac:dyDescent="0.35">
      <c r="A13" s="8">
        <v>8</v>
      </c>
      <c r="B13" s="112" t="str">
        <f>'Data Siswa'!B14</f>
        <v>FIKRI FAUZAN</v>
      </c>
      <c r="C13" s="8" t="str">
        <f>'Data Siswa'!C14</f>
        <v>0166</v>
      </c>
      <c r="D13" s="10">
        <f>'Nilai Syafahi'!V16</f>
        <v>214.3</v>
      </c>
      <c r="E13" s="9">
        <f>'Nilai Syafahi'!W16</f>
        <v>5.7918918918918925</v>
      </c>
      <c r="F13" s="7">
        <f ca="1">'Nilai Syafahi'!X16</f>
        <v>8</v>
      </c>
      <c r="G13" s="7" t="str">
        <f>'Nilai Syafahi'!Y16</f>
        <v>-</v>
      </c>
    </row>
    <row r="14" spans="1:7" ht="18" customHeight="1" x14ac:dyDescent="0.35">
      <c r="A14" s="8">
        <v>9</v>
      </c>
      <c r="B14" s="112" t="str">
        <f>'Data Siswa'!B24</f>
        <v>NASRUDIN HASAN</v>
      </c>
      <c r="C14" s="8" t="str">
        <f>'Data Siswa'!C24</f>
        <v>0176</v>
      </c>
      <c r="D14" s="10">
        <f>'Nilai Syafahi'!V26</f>
        <v>214.3</v>
      </c>
      <c r="E14" s="9">
        <f>'Nilai Syafahi'!W26</f>
        <v>5.7918918918918925</v>
      </c>
      <c r="F14" s="7">
        <f ca="1">'Nilai Syafahi'!X26</f>
        <v>8</v>
      </c>
      <c r="G14" s="7" t="str">
        <f>'Nilai Syafahi'!Y26</f>
        <v>-</v>
      </c>
    </row>
    <row r="15" spans="1:7" ht="18" customHeight="1" x14ac:dyDescent="0.35">
      <c r="A15" s="8">
        <v>10</v>
      </c>
      <c r="B15" s="112" t="str">
        <f>'Data Siswa'!B11</f>
        <v>BAYU SAPUTRA</v>
      </c>
      <c r="C15" s="8" t="str">
        <f>'Data Siswa'!C11</f>
        <v>0163</v>
      </c>
      <c r="D15" s="10">
        <f>'Nilai Syafahi'!V13</f>
        <v>214</v>
      </c>
      <c r="E15" s="9">
        <f>'Nilai Syafahi'!W13</f>
        <v>5.7837837837837842</v>
      </c>
      <c r="F15" s="7">
        <f ca="1">'Nilai Syafahi'!X13</f>
        <v>9</v>
      </c>
      <c r="G15" s="7" t="str">
        <f>'Nilai Syafahi'!Y13</f>
        <v>-</v>
      </c>
    </row>
    <row r="16" spans="1:7" ht="18" customHeight="1" x14ac:dyDescent="0.35">
      <c r="A16" s="8">
        <v>11</v>
      </c>
      <c r="B16" s="112" t="str">
        <f>'Data Siswa'!B20</f>
        <v>MUHAMMAD ALFARIZY WINATA</v>
      </c>
      <c r="C16" s="8" t="str">
        <f>'Data Siswa'!C20</f>
        <v>0172</v>
      </c>
      <c r="D16" s="10">
        <f>'Nilai Syafahi'!V22</f>
        <v>213.7</v>
      </c>
      <c r="E16" s="9">
        <f>'Nilai Syafahi'!W22</f>
        <v>5.7756756756756751</v>
      </c>
      <c r="F16" s="7">
        <f ca="1">'Nilai Syafahi'!X22</f>
        <v>10</v>
      </c>
      <c r="G16" s="7" t="str">
        <f>'Nilai Syafahi'!Y22</f>
        <v>-</v>
      </c>
    </row>
    <row r="17" spans="1:7" ht="18" customHeight="1" x14ac:dyDescent="0.35">
      <c r="A17" s="8">
        <v>12</v>
      </c>
      <c r="B17" s="112" t="str">
        <f>'Data Siswa'!B16</f>
        <v>JANUAR JATI KUSUMA</v>
      </c>
      <c r="C17" s="8" t="str">
        <f>'Data Siswa'!C16</f>
        <v>0168</v>
      </c>
      <c r="D17" s="10">
        <f>'Nilai Syafahi'!V18</f>
        <v>213.5</v>
      </c>
      <c r="E17" s="9">
        <f>'Nilai Syafahi'!W18</f>
        <v>5.7702702702702702</v>
      </c>
      <c r="F17" s="7">
        <f ca="1">'Nilai Syafahi'!X18</f>
        <v>11</v>
      </c>
      <c r="G17" s="7" t="str">
        <f>'Nilai Syafahi'!Y18</f>
        <v>-</v>
      </c>
    </row>
    <row r="18" spans="1:7" ht="18" customHeight="1" x14ac:dyDescent="0.35">
      <c r="A18" s="8">
        <v>13</v>
      </c>
      <c r="B18" s="112" t="str">
        <f>'Data Siswa'!B2</f>
        <v>ABIMANYU HAIKAL SABATINI</v>
      </c>
      <c r="C18" s="8" t="str">
        <f>'Data Siswa'!C2</f>
        <v>0154</v>
      </c>
      <c r="D18" s="10">
        <f>'Nilai Syafahi'!V4</f>
        <v>212.3</v>
      </c>
      <c r="E18" s="9">
        <f>'Nilai Syafahi'!W4</f>
        <v>5.7378378378378381</v>
      </c>
      <c r="F18" s="7">
        <f ca="1">'Nilai Syafahi'!X4</f>
        <v>12</v>
      </c>
      <c r="G18" s="7" t="str">
        <f>'Nilai Syafahi'!Y4</f>
        <v>-</v>
      </c>
    </row>
    <row r="19" spans="1:7" ht="18" customHeight="1" x14ac:dyDescent="0.35">
      <c r="A19" s="8">
        <v>14</v>
      </c>
      <c r="B19" s="112" t="str">
        <f>'Data Siswa'!B3</f>
        <v>AHMAD FAUZI</v>
      </c>
      <c r="C19" s="8" t="str">
        <f>'Data Siswa'!C3</f>
        <v>0155</v>
      </c>
      <c r="D19" s="10">
        <f>'Nilai Syafahi'!V5</f>
        <v>212</v>
      </c>
      <c r="E19" s="9">
        <f>'Nilai Syafahi'!W5</f>
        <v>5.7297297297297298</v>
      </c>
      <c r="F19" s="7">
        <f ca="1">'Nilai Syafahi'!X5</f>
        <v>13</v>
      </c>
      <c r="G19" s="7" t="str">
        <f>'Nilai Syafahi'!Y5</f>
        <v>-</v>
      </c>
    </row>
    <row r="20" spans="1:7" ht="18" customHeight="1" x14ac:dyDescent="0.35">
      <c r="A20" s="8">
        <v>15</v>
      </c>
      <c r="B20" s="112" t="str">
        <f>'Data Siswa'!B21</f>
        <v>MUHAMMAD BASITH ARRAFI</v>
      </c>
      <c r="C20" s="8" t="str">
        <f>'Data Siswa'!C21</f>
        <v>0173</v>
      </c>
      <c r="D20" s="10">
        <f>'Nilai Syafahi'!V23</f>
        <v>211.5</v>
      </c>
      <c r="E20" s="9">
        <f>'Nilai Syafahi'!W23</f>
        <v>5.7162162162162158</v>
      </c>
      <c r="F20" s="7">
        <f ca="1">'Nilai Syafahi'!X23</f>
        <v>14</v>
      </c>
      <c r="G20" s="7" t="str">
        <f>'Nilai Syafahi'!Y23</f>
        <v>-</v>
      </c>
    </row>
    <row r="21" spans="1:7" ht="18" customHeight="1" x14ac:dyDescent="0.35">
      <c r="A21" s="8">
        <v>16</v>
      </c>
      <c r="B21" s="112" t="str">
        <f>'Data Siswa'!B28</f>
        <v>SAPUTRA FAHRI ADITYA</v>
      </c>
      <c r="C21" s="8" t="str">
        <f>'Data Siswa'!C28</f>
        <v>0180</v>
      </c>
      <c r="D21" s="10">
        <f>'Nilai Syafahi'!V30</f>
        <v>211.3</v>
      </c>
      <c r="E21" s="9">
        <f>'Nilai Syafahi'!W30</f>
        <v>5.7108108108108109</v>
      </c>
      <c r="F21" s="7">
        <f ca="1">'Nilai Syafahi'!X30</f>
        <v>15</v>
      </c>
      <c r="G21" s="7" t="str">
        <f>'Nilai Syafahi'!Y30</f>
        <v>-</v>
      </c>
    </row>
    <row r="22" spans="1:7" ht="18" customHeight="1" x14ac:dyDescent="0.35">
      <c r="A22" s="8">
        <v>17</v>
      </c>
      <c r="B22" s="112" t="str">
        <f>'Data Siswa'!B10</f>
        <v>ASYA AL-GHAZALI</v>
      </c>
      <c r="C22" s="8" t="str">
        <f>'Data Siswa'!C10</f>
        <v>0162</v>
      </c>
      <c r="D22" s="10">
        <f>'Nilai Syafahi'!V12</f>
        <v>210</v>
      </c>
      <c r="E22" s="9">
        <f>'Nilai Syafahi'!W12</f>
        <v>5.6756756756756754</v>
      </c>
      <c r="F22" s="7">
        <f ca="1">'Nilai Syafahi'!X12</f>
        <v>16</v>
      </c>
      <c r="G22" s="7" t="str">
        <f>'Nilai Syafahi'!Y12</f>
        <v>-</v>
      </c>
    </row>
    <row r="23" spans="1:7" ht="18" customHeight="1" x14ac:dyDescent="0.35">
      <c r="A23" s="8">
        <v>18</v>
      </c>
      <c r="B23" s="112" t="str">
        <f>'Data Siswa'!B17</f>
        <v>KHAERUL ANAS</v>
      </c>
      <c r="C23" s="8" t="str">
        <f>'Data Siswa'!C17</f>
        <v>0169</v>
      </c>
      <c r="D23" s="10">
        <f>'Nilai Syafahi'!V19</f>
        <v>208.4</v>
      </c>
      <c r="E23" s="9">
        <f>'Nilai Syafahi'!W19</f>
        <v>5.6324324324324326</v>
      </c>
      <c r="F23" s="7">
        <f ca="1">'Nilai Syafahi'!X19</f>
        <v>17</v>
      </c>
      <c r="G23" s="7" t="str">
        <f>'Nilai Syafahi'!Y19</f>
        <v>-</v>
      </c>
    </row>
    <row r="24" spans="1:7" ht="18" customHeight="1" x14ac:dyDescent="0.35">
      <c r="A24" s="8">
        <v>19</v>
      </c>
      <c r="B24" s="112" t="str">
        <f>'Data Siswa'!B15</f>
        <v>IRTIZA RAI NAFI FAIZULLAH</v>
      </c>
      <c r="C24" s="8" t="str">
        <f>'Data Siswa'!C15</f>
        <v>0167</v>
      </c>
      <c r="D24" s="10">
        <f>'Nilai Syafahi'!V17</f>
        <v>208</v>
      </c>
      <c r="E24" s="9">
        <f>'Nilai Syafahi'!W17</f>
        <v>5.6216216216216219</v>
      </c>
      <c r="F24" s="7">
        <f ca="1">'Nilai Syafahi'!X17</f>
        <v>18</v>
      </c>
      <c r="G24" s="7" t="str">
        <f>'Nilai Syafahi'!Y17</f>
        <v>-</v>
      </c>
    </row>
    <row r="25" spans="1:7" ht="18" customHeight="1" x14ac:dyDescent="0.35">
      <c r="A25" s="8">
        <v>20</v>
      </c>
      <c r="B25" s="112" t="str">
        <f>'Data Siswa'!B13</f>
        <v>FERDI JULIAN SYAPUTRA</v>
      </c>
      <c r="C25" s="8" t="str">
        <f>'Data Siswa'!C13</f>
        <v>0165</v>
      </c>
      <c r="D25" s="10">
        <f>'Nilai Syafahi'!V15</f>
        <v>207.8</v>
      </c>
      <c r="E25" s="9">
        <f>'Nilai Syafahi'!W15</f>
        <v>5.6162162162162161</v>
      </c>
      <c r="F25" s="7">
        <f ca="1">'Nilai Syafahi'!X15</f>
        <v>19</v>
      </c>
      <c r="G25" s="7" t="str">
        <f>'Nilai Syafahi'!Y15</f>
        <v>-</v>
      </c>
    </row>
    <row r="26" spans="1:7" ht="18" customHeight="1" x14ac:dyDescent="0.35">
      <c r="A26" s="8">
        <v>21</v>
      </c>
      <c r="B26" s="112" t="str">
        <f>'Data Siswa'!B18</f>
        <v>MUHAMAD FADIL NASRULLAH</v>
      </c>
      <c r="C26" s="8" t="str">
        <f>'Data Siswa'!C18</f>
        <v>0170</v>
      </c>
      <c r="D26" s="10">
        <f>'Nilai Syafahi'!V20</f>
        <v>207.8</v>
      </c>
      <c r="E26" s="9">
        <f>'Nilai Syafahi'!W20</f>
        <v>5.6162162162162161</v>
      </c>
      <c r="F26" s="7">
        <f ca="1">'Nilai Syafahi'!X20</f>
        <v>19</v>
      </c>
      <c r="G26" s="7" t="str">
        <f>'Nilai Syafahi'!Y20</f>
        <v>-</v>
      </c>
    </row>
    <row r="27" spans="1:7" ht="18" customHeight="1" x14ac:dyDescent="0.35">
      <c r="A27" s="8">
        <v>22</v>
      </c>
      <c r="B27" s="112" t="str">
        <f>'Data Siswa'!B25</f>
        <v>NOVAL ROMDONI</v>
      </c>
      <c r="C27" s="8" t="str">
        <f>'Data Siswa'!C25</f>
        <v>0177</v>
      </c>
      <c r="D27" s="10">
        <f>'Nilai Syafahi'!V27</f>
        <v>207.5</v>
      </c>
      <c r="E27" s="9">
        <f>'Nilai Syafahi'!W27</f>
        <v>5.6081081081081079</v>
      </c>
      <c r="F27" s="7">
        <f ca="1">'Nilai Syafahi'!X27</f>
        <v>20</v>
      </c>
      <c r="G27" s="7" t="str">
        <f>'Nilai Syafahi'!Y27</f>
        <v>-</v>
      </c>
    </row>
    <row r="28" spans="1:7" ht="18" customHeight="1" x14ac:dyDescent="0.35">
      <c r="A28" s="8">
        <v>23</v>
      </c>
      <c r="B28" s="112" t="str">
        <f>'Data Siswa'!B22</f>
        <v>MUHAMMAD FARHAN HUSNI RAMADHAN</v>
      </c>
      <c r="C28" s="8" t="str">
        <f>'Data Siswa'!C22</f>
        <v>0174</v>
      </c>
      <c r="D28" s="10">
        <f>'Nilai Syafahi'!V24</f>
        <v>207</v>
      </c>
      <c r="E28" s="9">
        <f>'Nilai Syafahi'!W24</f>
        <v>5.5945945945945947</v>
      </c>
      <c r="F28" s="7">
        <f ca="1">'Nilai Syafahi'!X24</f>
        <v>21</v>
      </c>
      <c r="G28" s="7" t="str">
        <f>'Nilai Syafahi'!Y24</f>
        <v>-</v>
      </c>
    </row>
    <row r="29" spans="1:7" ht="18" customHeight="1" x14ac:dyDescent="0.35">
      <c r="A29" s="8">
        <v>24</v>
      </c>
      <c r="B29" s="112" t="str">
        <f>'Data Siswa'!B30</f>
        <v>ZAIDAN NAUFAL ARIFIN</v>
      </c>
      <c r="C29" s="8" t="str">
        <f>'Data Siswa'!C30</f>
        <v>0182</v>
      </c>
      <c r="D29" s="10">
        <f>'Nilai Syafahi'!V32</f>
        <v>206.5</v>
      </c>
      <c r="E29" s="9">
        <f>'Nilai Syafahi'!W32</f>
        <v>5.5810810810810807</v>
      </c>
      <c r="F29" s="7">
        <f ca="1">'Nilai Syafahi'!X32</f>
        <v>22</v>
      </c>
      <c r="G29" s="7" t="str">
        <f>'Nilai Syafahi'!Y32</f>
        <v>-</v>
      </c>
    </row>
    <row r="30" spans="1:7" ht="18" customHeight="1" x14ac:dyDescent="0.35">
      <c r="A30" s="8">
        <v>25</v>
      </c>
      <c r="B30" s="112" t="str">
        <f>'Data Siswa'!B9</f>
        <v>ARJUNA PUTRA KUSWIYANSYAH</v>
      </c>
      <c r="C30" s="8" t="str">
        <f>'Data Siswa'!C9</f>
        <v>0161</v>
      </c>
      <c r="D30" s="10">
        <f>'Nilai Syafahi'!V11</f>
        <v>205.8</v>
      </c>
      <c r="E30" s="9">
        <f>'Nilai Syafahi'!W11</f>
        <v>5.5621621621621626</v>
      </c>
      <c r="F30" s="7">
        <f ca="1">'Nilai Syafahi'!X11</f>
        <v>23</v>
      </c>
      <c r="G30" s="7" t="str">
        <f>'Nilai Syafahi'!Y11</f>
        <v>-</v>
      </c>
    </row>
    <row r="31" spans="1:7" ht="18" customHeight="1" x14ac:dyDescent="0.35">
      <c r="A31" s="8">
        <v>26</v>
      </c>
      <c r="B31" s="112" t="str">
        <f>'Data Siswa'!B4</f>
        <v>AHMAD IBRAHIM MUWAFI</v>
      </c>
      <c r="C31" s="8" t="str">
        <f>'Data Siswa'!C4</f>
        <v>0156</v>
      </c>
      <c r="D31" s="10">
        <f>'Nilai Syafahi'!V6</f>
        <v>204.8</v>
      </c>
      <c r="E31" s="9">
        <f>'Nilai Syafahi'!W6</f>
        <v>5.5351351351351354</v>
      </c>
      <c r="F31" s="7">
        <f ca="1">'Nilai Syafahi'!X6</f>
        <v>24</v>
      </c>
      <c r="G31" s="7" t="str">
        <f>'Nilai Syafahi'!Y6</f>
        <v>-</v>
      </c>
    </row>
    <row r="32" spans="1:7" ht="18" customHeight="1" x14ac:dyDescent="0.35">
      <c r="A32" s="8">
        <v>27</v>
      </c>
      <c r="B32" s="112" t="str">
        <f>'Data Siswa'!B8</f>
        <v>AMAR RULLOH RAHMADANI</v>
      </c>
      <c r="C32" s="8" t="str">
        <f>'Data Siswa'!C8</f>
        <v>0160</v>
      </c>
      <c r="D32" s="10">
        <f>'Nilai Syafahi'!V10</f>
        <v>204.8</v>
      </c>
      <c r="E32" s="9">
        <f>'Nilai Syafahi'!W10</f>
        <v>5.5351351351351354</v>
      </c>
      <c r="F32" s="7">
        <f ca="1">'Nilai Syafahi'!X10</f>
        <v>24</v>
      </c>
      <c r="G32" s="7" t="str">
        <f>'Nilai Syafahi'!Y10</f>
        <v>-</v>
      </c>
    </row>
    <row r="33" spans="1:7" ht="18" customHeight="1" x14ac:dyDescent="0.35">
      <c r="A33" s="8">
        <v>28</v>
      </c>
      <c r="B33" s="112" t="str">
        <f>'Data Siswa'!B19</f>
        <v>MUHAMAD IDZAL RAMADAN</v>
      </c>
      <c r="C33" s="8" t="str">
        <f>'Data Siswa'!C19</f>
        <v>0171</v>
      </c>
      <c r="D33" s="10">
        <f>'Nilai Syafahi'!V21</f>
        <v>204.3</v>
      </c>
      <c r="E33" s="9">
        <f>'Nilai Syafahi'!W21</f>
        <v>5.5216216216216223</v>
      </c>
      <c r="F33" s="7">
        <f ca="1">'Nilai Syafahi'!X21</f>
        <v>25</v>
      </c>
      <c r="G33" s="7" t="str">
        <f>'Nilai Syafahi'!Y21</f>
        <v>-</v>
      </c>
    </row>
    <row r="34" spans="1:7" ht="18" customHeight="1" x14ac:dyDescent="0.35">
      <c r="A34" s="8">
        <v>29</v>
      </c>
      <c r="B34" s="112" t="str">
        <f>'Data Siswa'!B29</f>
        <v>TEGUH FADILLAH</v>
      </c>
      <c r="C34" s="8" t="str">
        <f>'Data Siswa'!C29</f>
        <v>0181</v>
      </c>
      <c r="D34" s="10">
        <f>'Nilai Syafahi'!V31</f>
        <v>199.8</v>
      </c>
      <c r="E34" s="9">
        <f>'Nilai Syafahi'!W31</f>
        <v>5.4</v>
      </c>
      <c r="F34" s="7">
        <f ca="1">'Nilai Syafahi'!X31</f>
        <v>26</v>
      </c>
      <c r="G34" s="7" t="str">
        <f>'Nilai Syafahi'!Y31</f>
        <v>-</v>
      </c>
    </row>
    <row r="35" spans="1:7" ht="18" customHeight="1" x14ac:dyDescent="0.35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27</v>
      </c>
      <c r="G35" s="7" t="str">
        <f>'Nilai Syafahi'!Y33</f>
        <v>-</v>
      </c>
    </row>
    <row r="36" spans="1:7" ht="18" customHeight="1" x14ac:dyDescent="0.35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27</v>
      </c>
      <c r="G36" s="7" t="str">
        <f>'Nilai Syafahi'!Y34</f>
        <v>-</v>
      </c>
    </row>
    <row r="37" spans="1:7" ht="18" customHeight="1" x14ac:dyDescent="0.35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27</v>
      </c>
      <c r="G37" s="7" t="str">
        <f>'Nilai Syafahi'!Y35</f>
        <v>-</v>
      </c>
    </row>
    <row r="38" spans="1:7" ht="18" customHeight="1" x14ac:dyDescent="0.35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27</v>
      </c>
      <c r="G38" s="7" t="str">
        <f>'Nilai Syafahi'!Y36</f>
        <v>-</v>
      </c>
    </row>
    <row r="39" spans="1:7" ht="18" customHeight="1" x14ac:dyDescent="0.35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27</v>
      </c>
      <c r="G39" s="7" t="str">
        <f>'Nilai Syafahi'!Y37</f>
        <v>-</v>
      </c>
    </row>
    <row r="40" spans="1:7" ht="18" customHeight="1" x14ac:dyDescent="0.35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27</v>
      </c>
      <c r="G40" s="7" t="str">
        <f>'Nilai Syafahi'!Y38</f>
        <v>-</v>
      </c>
    </row>
    <row r="41" spans="1:7" ht="18" customHeight="1" x14ac:dyDescent="0.35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27</v>
      </c>
      <c r="G41" s="7" t="str">
        <f>'Nilai Syafahi'!Y39</f>
        <v>-</v>
      </c>
    </row>
    <row r="42" spans="1:7" ht="18" customHeight="1" x14ac:dyDescent="0.35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27</v>
      </c>
      <c r="G42" s="7" t="str">
        <f>'Nilai Syafahi'!Y40</f>
        <v>-</v>
      </c>
    </row>
    <row r="43" spans="1:7" ht="18" customHeight="1" x14ac:dyDescent="0.35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27</v>
      </c>
      <c r="G43" s="7" t="str">
        <f>'Nilai Syafahi'!Y41</f>
        <v>-</v>
      </c>
    </row>
    <row r="44" spans="1:7" ht="18" customHeight="1" x14ac:dyDescent="0.35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27</v>
      </c>
      <c r="G44" s="7" t="str">
        <f>'Nilai Syafahi'!Y42</f>
        <v>-</v>
      </c>
    </row>
    <row r="45" spans="1:7" ht="18" customHeight="1" x14ac:dyDescent="0.35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27</v>
      </c>
      <c r="G45" s="7" t="str">
        <f>'Nilai Syafahi'!Y43</f>
        <v>-</v>
      </c>
    </row>
    <row r="47" spans="1:7" ht="18.5" x14ac:dyDescent="0.45">
      <c r="D47" s="110"/>
      <c r="E47" s="280" t="s">
        <v>147</v>
      </c>
      <c r="F47" s="280"/>
      <c r="G47" s="280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81" t="str">
        <f>Biodata!C19</f>
        <v>محمّد سيفول</v>
      </c>
      <c r="F50" s="281"/>
      <c r="G50" s="281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81</v>
      </c>
    </row>
    <row r="3" spans="1:2" x14ac:dyDescent="0.35">
      <c r="A3" s="4">
        <v>1</v>
      </c>
      <c r="B3" s="2" t="s">
        <v>254</v>
      </c>
    </row>
    <row r="4" spans="1:2" x14ac:dyDescent="0.35">
      <c r="A4" s="4">
        <v>1.1000000000000001</v>
      </c>
      <c r="B4" s="2" t="s">
        <v>255</v>
      </c>
    </row>
    <row r="5" spans="1:2" x14ac:dyDescent="0.35">
      <c r="A5" s="4">
        <v>1.2</v>
      </c>
      <c r="B5" s="2" t="s">
        <v>263</v>
      </c>
    </row>
    <row r="6" spans="1:2" x14ac:dyDescent="0.35">
      <c r="A6" s="4">
        <v>1.3</v>
      </c>
      <c r="B6" s="2" t="s">
        <v>256</v>
      </c>
    </row>
    <row r="7" spans="1:2" x14ac:dyDescent="0.35">
      <c r="A7" s="4">
        <v>1.4</v>
      </c>
      <c r="B7" s="2" t="s">
        <v>257</v>
      </c>
    </row>
    <row r="8" spans="1:2" x14ac:dyDescent="0.35">
      <c r="A8" s="4">
        <v>1.5</v>
      </c>
      <c r="B8" s="2" t="s">
        <v>258</v>
      </c>
    </row>
    <row r="9" spans="1:2" x14ac:dyDescent="0.35">
      <c r="A9" s="4">
        <v>1.6</v>
      </c>
      <c r="B9" s="2" t="s">
        <v>259</v>
      </c>
    </row>
    <row r="10" spans="1:2" x14ac:dyDescent="0.35">
      <c r="A10" s="4">
        <v>1.7</v>
      </c>
      <c r="B10" s="2" t="s">
        <v>260</v>
      </c>
    </row>
    <row r="11" spans="1:2" x14ac:dyDescent="0.35">
      <c r="A11" s="4">
        <v>1.8</v>
      </c>
      <c r="B11" s="2" t="s">
        <v>261</v>
      </c>
    </row>
    <row r="12" spans="1:2" x14ac:dyDescent="0.35">
      <c r="A12" s="4">
        <v>1.9</v>
      </c>
      <c r="B12" s="2" t="s">
        <v>262</v>
      </c>
    </row>
    <row r="13" spans="1:2" x14ac:dyDescent="0.35">
      <c r="A13" s="4">
        <v>2</v>
      </c>
      <c r="B13" s="2" t="s">
        <v>169</v>
      </c>
    </row>
    <row r="14" spans="1:2" x14ac:dyDescent="0.35">
      <c r="A14" s="4">
        <v>2.1</v>
      </c>
      <c r="B14" s="2" t="s">
        <v>170</v>
      </c>
    </row>
    <row r="15" spans="1:2" x14ac:dyDescent="0.35">
      <c r="A15" s="4">
        <v>2.2000000000000002</v>
      </c>
      <c r="B15" s="2" t="s">
        <v>171</v>
      </c>
    </row>
    <row r="16" spans="1:2" x14ac:dyDescent="0.35">
      <c r="A16" s="4">
        <v>2.2999999999999998</v>
      </c>
      <c r="B16" s="2" t="s">
        <v>172</v>
      </c>
    </row>
    <row r="17" spans="1:2" x14ac:dyDescent="0.35">
      <c r="A17" s="4">
        <v>2.4</v>
      </c>
      <c r="B17" s="2" t="s">
        <v>173</v>
      </c>
    </row>
    <row r="18" spans="1:2" x14ac:dyDescent="0.35">
      <c r="A18" s="4">
        <v>2.5</v>
      </c>
      <c r="B18" s="2" t="s">
        <v>174</v>
      </c>
    </row>
    <row r="19" spans="1:2" x14ac:dyDescent="0.35">
      <c r="A19" s="4">
        <v>2.6</v>
      </c>
      <c r="B19" s="2" t="s">
        <v>175</v>
      </c>
    </row>
    <row r="20" spans="1:2" x14ac:dyDescent="0.35">
      <c r="A20" s="4">
        <v>2.7</v>
      </c>
      <c r="B20" s="2" t="s">
        <v>176</v>
      </c>
    </row>
    <row r="21" spans="1:2" x14ac:dyDescent="0.35">
      <c r="A21" s="4">
        <v>2.8</v>
      </c>
      <c r="B21" s="2" t="s">
        <v>177</v>
      </c>
    </row>
    <row r="22" spans="1:2" x14ac:dyDescent="0.35">
      <c r="A22" s="4">
        <v>2.9</v>
      </c>
      <c r="B22" s="2" t="s">
        <v>178</v>
      </c>
    </row>
    <row r="23" spans="1:2" x14ac:dyDescent="0.35">
      <c r="A23" s="4">
        <v>3</v>
      </c>
      <c r="B23" s="2" t="s">
        <v>179</v>
      </c>
    </row>
    <row r="24" spans="1:2" x14ac:dyDescent="0.35">
      <c r="A24" s="4">
        <v>3.1</v>
      </c>
      <c r="B24" s="2" t="s">
        <v>180</v>
      </c>
    </row>
    <row r="25" spans="1:2" x14ac:dyDescent="0.35">
      <c r="A25" s="4">
        <v>3.2</v>
      </c>
      <c r="B25" s="2" t="s">
        <v>181</v>
      </c>
    </row>
    <row r="26" spans="1:2" x14ac:dyDescent="0.35">
      <c r="A26" s="4">
        <v>3.3</v>
      </c>
      <c r="B26" s="2" t="s">
        <v>182</v>
      </c>
    </row>
    <row r="27" spans="1:2" x14ac:dyDescent="0.35">
      <c r="A27" s="4">
        <v>3.4</v>
      </c>
      <c r="B27" s="2" t="s">
        <v>183</v>
      </c>
    </row>
    <row r="28" spans="1:2" x14ac:dyDescent="0.35">
      <c r="A28" s="4">
        <v>3.5</v>
      </c>
      <c r="B28" s="2" t="s">
        <v>184</v>
      </c>
    </row>
    <row r="29" spans="1:2" x14ac:dyDescent="0.35">
      <c r="A29" s="4">
        <v>3.6</v>
      </c>
      <c r="B29" s="2" t="s">
        <v>185</v>
      </c>
    </row>
    <row r="30" spans="1:2" x14ac:dyDescent="0.35">
      <c r="A30" s="4">
        <v>3.7</v>
      </c>
      <c r="B30" s="2" t="s">
        <v>186</v>
      </c>
    </row>
    <row r="31" spans="1:2" x14ac:dyDescent="0.35">
      <c r="A31" s="4">
        <v>3.8</v>
      </c>
      <c r="B31" s="2" t="s">
        <v>187</v>
      </c>
    </row>
    <row r="32" spans="1:2" x14ac:dyDescent="0.35">
      <c r="A32" s="4">
        <v>3.9</v>
      </c>
      <c r="B32" s="2" t="s">
        <v>188</v>
      </c>
    </row>
    <row r="33" spans="1:2" x14ac:dyDescent="0.35">
      <c r="A33" s="4">
        <v>4</v>
      </c>
      <c r="B33" s="2" t="s">
        <v>189</v>
      </c>
    </row>
    <row r="34" spans="1:2" x14ac:dyDescent="0.35">
      <c r="A34" s="4">
        <v>4.0999999999999996</v>
      </c>
      <c r="B34" s="2" t="s">
        <v>190</v>
      </c>
    </row>
    <row r="35" spans="1:2" x14ac:dyDescent="0.35">
      <c r="A35" s="4">
        <v>4.2</v>
      </c>
      <c r="B35" s="2" t="s">
        <v>191</v>
      </c>
    </row>
    <row r="36" spans="1:2" x14ac:dyDescent="0.35">
      <c r="A36" s="4">
        <v>4.3</v>
      </c>
      <c r="B36" s="2" t="s">
        <v>192</v>
      </c>
    </row>
    <row r="37" spans="1:2" x14ac:dyDescent="0.35">
      <c r="A37" s="4">
        <v>4.4000000000000004</v>
      </c>
      <c r="B37" s="2" t="s">
        <v>193</v>
      </c>
    </row>
    <row r="38" spans="1:2" x14ac:dyDescent="0.35">
      <c r="A38" s="4">
        <v>4.5</v>
      </c>
      <c r="B38" s="2" t="s">
        <v>194</v>
      </c>
    </row>
    <row r="39" spans="1:2" x14ac:dyDescent="0.35">
      <c r="A39" s="4">
        <v>4.5999999999999996</v>
      </c>
      <c r="B39" s="2" t="s">
        <v>195</v>
      </c>
    </row>
    <row r="40" spans="1:2" x14ac:dyDescent="0.35">
      <c r="A40" s="4">
        <v>4.7</v>
      </c>
      <c r="B40" s="2" t="s">
        <v>196</v>
      </c>
    </row>
    <row r="41" spans="1:2" x14ac:dyDescent="0.35">
      <c r="A41" s="4">
        <v>4.8</v>
      </c>
      <c r="B41" s="2" t="s">
        <v>197</v>
      </c>
    </row>
    <row r="42" spans="1:2" x14ac:dyDescent="0.35">
      <c r="A42" s="4">
        <v>4.9000000000000004</v>
      </c>
      <c r="B42" s="2" t="s">
        <v>198</v>
      </c>
    </row>
    <row r="43" spans="1:2" x14ac:dyDescent="0.35">
      <c r="A43" s="4">
        <v>5</v>
      </c>
      <c r="B43" s="2" t="s">
        <v>199</v>
      </c>
    </row>
    <row r="44" spans="1:2" x14ac:dyDescent="0.35">
      <c r="A44" s="4">
        <v>5.0999999999999996</v>
      </c>
      <c r="B44" s="2" t="s">
        <v>200</v>
      </c>
    </row>
    <row r="45" spans="1:2" x14ac:dyDescent="0.35">
      <c r="A45" s="4">
        <v>5.2</v>
      </c>
      <c r="B45" s="2" t="s">
        <v>201</v>
      </c>
    </row>
    <row r="46" spans="1:2" x14ac:dyDescent="0.35">
      <c r="A46" s="4">
        <v>5.3</v>
      </c>
      <c r="B46" s="2" t="s">
        <v>202</v>
      </c>
    </row>
    <row r="47" spans="1:2" x14ac:dyDescent="0.35">
      <c r="A47" s="4">
        <v>5.4</v>
      </c>
      <c r="B47" s="2" t="s">
        <v>203</v>
      </c>
    </row>
    <row r="48" spans="1:2" x14ac:dyDescent="0.35">
      <c r="A48" s="4">
        <v>5.5</v>
      </c>
      <c r="B48" s="2" t="s">
        <v>204</v>
      </c>
    </row>
    <row r="49" spans="1:2" x14ac:dyDescent="0.35">
      <c r="A49" s="4">
        <v>5.6</v>
      </c>
      <c r="B49" s="2" t="s">
        <v>205</v>
      </c>
    </row>
    <row r="50" spans="1:2" x14ac:dyDescent="0.35">
      <c r="A50" s="4">
        <v>5.7</v>
      </c>
      <c r="B50" s="2" t="s">
        <v>206</v>
      </c>
    </row>
    <row r="51" spans="1:2" x14ac:dyDescent="0.35">
      <c r="A51" s="4">
        <v>5.8</v>
      </c>
      <c r="B51" s="2" t="s">
        <v>207</v>
      </c>
    </row>
    <row r="52" spans="1:2" x14ac:dyDescent="0.35">
      <c r="A52" s="4">
        <v>5.9</v>
      </c>
      <c r="B52" s="2" t="s">
        <v>208</v>
      </c>
    </row>
    <row r="53" spans="1:2" x14ac:dyDescent="0.35">
      <c r="A53" s="4">
        <v>6</v>
      </c>
      <c r="B53" s="2" t="s">
        <v>209</v>
      </c>
    </row>
    <row r="54" spans="1:2" x14ac:dyDescent="0.35">
      <c r="A54" s="4">
        <v>6.1</v>
      </c>
      <c r="B54" s="2" t="s">
        <v>210</v>
      </c>
    </row>
    <row r="55" spans="1:2" x14ac:dyDescent="0.35">
      <c r="A55" s="4">
        <v>6.2</v>
      </c>
      <c r="B55" s="2" t="s">
        <v>211</v>
      </c>
    </row>
    <row r="56" spans="1:2" x14ac:dyDescent="0.35">
      <c r="A56" s="4">
        <v>6.3</v>
      </c>
      <c r="B56" s="2" t="s">
        <v>212</v>
      </c>
    </row>
    <row r="57" spans="1:2" x14ac:dyDescent="0.35">
      <c r="A57" s="4">
        <v>6.4</v>
      </c>
      <c r="B57" s="2" t="s">
        <v>213</v>
      </c>
    </row>
    <row r="58" spans="1:2" x14ac:dyDescent="0.35">
      <c r="A58" s="4">
        <v>6.5</v>
      </c>
      <c r="B58" s="2" t="s">
        <v>214</v>
      </c>
    </row>
    <row r="59" spans="1:2" x14ac:dyDescent="0.35">
      <c r="A59" s="4">
        <v>6.6</v>
      </c>
      <c r="B59" s="2" t="s">
        <v>215</v>
      </c>
    </row>
    <row r="60" spans="1:2" x14ac:dyDescent="0.35">
      <c r="A60" s="4">
        <v>6.7</v>
      </c>
      <c r="B60" s="2" t="s">
        <v>216</v>
      </c>
    </row>
    <row r="61" spans="1:2" x14ac:dyDescent="0.35">
      <c r="A61" s="4">
        <v>6.8</v>
      </c>
      <c r="B61" s="2" t="s">
        <v>217</v>
      </c>
    </row>
    <row r="62" spans="1:2" x14ac:dyDescent="0.35">
      <c r="A62" s="4">
        <v>6.9</v>
      </c>
      <c r="B62" s="2" t="s">
        <v>218</v>
      </c>
    </row>
    <row r="63" spans="1:2" x14ac:dyDescent="0.35">
      <c r="A63" s="4">
        <v>7</v>
      </c>
      <c r="B63" s="2" t="s">
        <v>219</v>
      </c>
    </row>
    <row r="64" spans="1:2" x14ac:dyDescent="0.35">
      <c r="A64" s="4">
        <v>7.1</v>
      </c>
      <c r="B64" s="2" t="s">
        <v>220</v>
      </c>
    </row>
    <row r="65" spans="1:2" x14ac:dyDescent="0.35">
      <c r="A65" s="4">
        <v>7.2</v>
      </c>
      <c r="B65" s="2" t="s">
        <v>221</v>
      </c>
    </row>
    <row r="66" spans="1:2" x14ac:dyDescent="0.35">
      <c r="A66" s="4">
        <v>7.3</v>
      </c>
      <c r="B66" s="2" t="s">
        <v>222</v>
      </c>
    </row>
    <row r="67" spans="1:2" x14ac:dyDescent="0.35">
      <c r="A67" s="4">
        <v>7.4</v>
      </c>
      <c r="B67" s="2" t="s">
        <v>223</v>
      </c>
    </row>
    <row r="68" spans="1:2" x14ac:dyDescent="0.35">
      <c r="A68" s="4">
        <v>7.5</v>
      </c>
      <c r="B68" s="2" t="s">
        <v>224</v>
      </c>
    </row>
    <row r="69" spans="1:2" x14ac:dyDescent="0.35">
      <c r="A69" s="4">
        <v>7.6</v>
      </c>
      <c r="B69" s="2" t="s">
        <v>225</v>
      </c>
    </row>
    <row r="70" spans="1:2" x14ac:dyDescent="0.35">
      <c r="A70" s="4">
        <v>7.7</v>
      </c>
      <c r="B70" s="2" t="s">
        <v>226</v>
      </c>
    </row>
    <row r="71" spans="1:2" x14ac:dyDescent="0.35">
      <c r="A71" s="4">
        <v>7.8</v>
      </c>
      <c r="B71" s="2" t="s">
        <v>227</v>
      </c>
    </row>
    <row r="72" spans="1:2" x14ac:dyDescent="0.35">
      <c r="A72" s="4">
        <v>7.9</v>
      </c>
      <c r="B72" s="2" t="s">
        <v>228</v>
      </c>
    </row>
    <row r="73" spans="1:2" x14ac:dyDescent="0.35">
      <c r="A73" s="4">
        <v>8</v>
      </c>
      <c r="B73" s="2" t="s">
        <v>229</v>
      </c>
    </row>
    <row r="74" spans="1:2" x14ac:dyDescent="0.35">
      <c r="A74" s="4">
        <v>8.1</v>
      </c>
      <c r="B74" s="2" t="s">
        <v>230</v>
      </c>
    </row>
    <row r="75" spans="1:2" x14ac:dyDescent="0.35">
      <c r="A75" s="4">
        <v>8.1999999999999993</v>
      </c>
      <c r="B75" s="2" t="s">
        <v>231</v>
      </c>
    </row>
    <row r="76" spans="1:2" x14ac:dyDescent="0.35">
      <c r="A76" s="4">
        <v>8.3000000000000007</v>
      </c>
      <c r="B76" s="2" t="s">
        <v>232</v>
      </c>
    </row>
    <row r="77" spans="1:2" x14ac:dyDescent="0.35">
      <c r="A77" s="4">
        <v>8.4</v>
      </c>
      <c r="B77" s="2" t="s">
        <v>233</v>
      </c>
    </row>
    <row r="78" spans="1:2" x14ac:dyDescent="0.35">
      <c r="A78" s="4">
        <v>8.5</v>
      </c>
      <c r="B78" s="2" t="s">
        <v>234</v>
      </c>
    </row>
    <row r="79" spans="1:2" x14ac:dyDescent="0.35">
      <c r="A79" s="4">
        <v>8.6</v>
      </c>
      <c r="B79" s="2" t="s">
        <v>235</v>
      </c>
    </row>
    <row r="80" spans="1:2" x14ac:dyDescent="0.35">
      <c r="A80" s="4">
        <v>8.6999999999999993</v>
      </c>
      <c r="B80" s="2" t="s">
        <v>236</v>
      </c>
    </row>
    <row r="81" spans="1:2" x14ac:dyDescent="0.35">
      <c r="A81" s="4">
        <v>8.8000000000000007</v>
      </c>
      <c r="B81" s="2" t="s">
        <v>237</v>
      </c>
    </row>
    <row r="82" spans="1:2" x14ac:dyDescent="0.35">
      <c r="A82" s="4">
        <v>8.9</v>
      </c>
      <c r="B82" s="2" t="s">
        <v>238</v>
      </c>
    </row>
    <row r="83" spans="1:2" x14ac:dyDescent="0.35">
      <c r="A83" s="4">
        <v>9</v>
      </c>
      <c r="B83" s="2" t="s">
        <v>239</v>
      </c>
    </row>
    <row r="84" spans="1:2" x14ac:dyDescent="0.35">
      <c r="A84" s="4">
        <v>9.1</v>
      </c>
      <c r="B84" s="2" t="s">
        <v>240</v>
      </c>
    </row>
    <row r="85" spans="1:2" x14ac:dyDescent="0.35">
      <c r="A85" s="4">
        <v>9.1999999999999993</v>
      </c>
      <c r="B85" s="2" t="s">
        <v>241</v>
      </c>
    </row>
    <row r="86" spans="1:2" x14ac:dyDescent="0.35">
      <c r="A86" s="4">
        <v>9.3000000000000007</v>
      </c>
      <c r="B86" s="2" t="s">
        <v>242</v>
      </c>
    </row>
    <row r="87" spans="1:2" x14ac:dyDescent="0.35">
      <c r="A87" s="4">
        <v>9.3999999999999897</v>
      </c>
      <c r="B87" s="2" t="s">
        <v>243</v>
      </c>
    </row>
    <row r="88" spans="1:2" x14ac:dyDescent="0.35">
      <c r="A88" s="4">
        <v>9.4999999999999893</v>
      </c>
      <c r="B88" s="2" t="s">
        <v>244</v>
      </c>
    </row>
    <row r="89" spans="1:2" x14ac:dyDescent="0.35">
      <c r="A89" s="4">
        <v>9.5999999999999908</v>
      </c>
      <c r="B89" s="2" t="s">
        <v>245</v>
      </c>
    </row>
    <row r="90" spans="1:2" x14ac:dyDescent="0.35">
      <c r="A90" s="4">
        <v>9.6999999999999904</v>
      </c>
      <c r="B90" s="2" t="s">
        <v>246</v>
      </c>
    </row>
    <row r="91" spans="1:2" x14ac:dyDescent="0.35">
      <c r="A91" s="4">
        <v>9.7999999999999901</v>
      </c>
      <c r="B91" s="2" t="s">
        <v>247</v>
      </c>
    </row>
    <row r="92" spans="1:2" x14ac:dyDescent="0.35">
      <c r="A92" s="4">
        <v>9.8999999999999897</v>
      </c>
      <c r="B92" s="2" t="s">
        <v>248</v>
      </c>
    </row>
    <row r="93" spans="1:2" x14ac:dyDescent="0.35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2024-12-19T13:28:45Z</cp:lastPrinted>
  <dcterms:created xsi:type="dcterms:W3CDTF">2019-11-28T05:18:02Z</dcterms:created>
  <dcterms:modified xsi:type="dcterms:W3CDTF">2024-12-19T13:31:46Z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