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FB910DCF-8383-4940-9F35-B7EE26CD557D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B11" i="8" l="1"/>
  <c r="B4" i="1"/>
  <c r="O3" i="1"/>
  <c r="B7" i="8"/>
  <c r="K3" i="1"/>
  <c r="B10" i="8"/>
  <c r="D3" i="1"/>
  <c r="B12" i="8"/>
  <c r="B3" i="1"/>
  <c r="M51" i="1"/>
  <c r="M50" i="1"/>
  <c r="A3" i="12"/>
  <c r="E50" i="12"/>
  <c r="B13" i="12"/>
  <c r="C13" i="12"/>
  <c r="B7" i="12"/>
  <c r="C7" i="12"/>
  <c r="B14" i="12"/>
  <c r="C14" i="12"/>
  <c r="B6" i="12"/>
  <c r="C6" i="12"/>
  <c r="B11" i="12"/>
  <c r="C11" i="12"/>
  <c r="B24" i="12"/>
  <c r="C24" i="12"/>
  <c r="B20" i="12"/>
  <c r="C20" i="12"/>
  <c r="B12" i="12"/>
  <c r="C12" i="12"/>
  <c r="B18" i="12"/>
  <c r="C18" i="12"/>
  <c r="B17" i="12"/>
  <c r="C17" i="12"/>
  <c r="B25" i="12"/>
  <c r="C25" i="12"/>
  <c r="B28" i="12"/>
  <c r="C28" i="12"/>
  <c r="B26" i="12"/>
  <c r="C26" i="12"/>
  <c r="B9" i="12"/>
  <c r="C9" i="12"/>
  <c r="B30" i="12"/>
  <c r="C30" i="12"/>
  <c r="B21" i="12"/>
  <c r="C21" i="12"/>
  <c r="B15" i="12"/>
  <c r="C15" i="12"/>
  <c r="B8" i="12"/>
  <c r="C8" i="12"/>
  <c r="B23" i="12"/>
  <c r="C23" i="12"/>
  <c r="B27" i="12"/>
  <c r="C27" i="12"/>
  <c r="B16" i="12"/>
  <c r="C16" i="12"/>
  <c r="B19" i="12"/>
  <c r="C19" i="12"/>
  <c r="B10" i="12"/>
  <c r="C10" i="12"/>
  <c r="B29" i="12"/>
  <c r="C29" i="12"/>
  <c r="B22" i="12"/>
  <c r="C22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/>
  <c r="E7" i="12"/>
  <c r="W6" i="4"/>
  <c r="E14" i="12"/>
  <c r="W7" i="4"/>
  <c r="E6" i="12"/>
  <c r="W8" i="4"/>
  <c r="E11" i="12"/>
  <c r="W9" i="4"/>
  <c r="E24" i="12"/>
  <c r="W10" i="4"/>
  <c r="E20" i="12"/>
  <c r="W11" i="4"/>
  <c r="E12" i="12"/>
  <c r="W12" i="4"/>
  <c r="E18" i="12"/>
  <c r="W13" i="4"/>
  <c r="E17" i="12"/>
  <c r="W14" i="4"/>
  <c r="E25" i="12"/>
  <c r="W15" i="4"/>
  <c r="E28" i="12"/>
  <c r="W16" i="4"/>
  <c r="E26" i="12"/>
  <c r="W17" i="4"/>
  <c r="E9" i="12"/>
  <c r="W18" i="4"/>
  <c r="E30" i="12"/>
  <c r="W19" i="4"/>
  <c r="E21" i="12"/>
  <c r="W20" i="4"/>
  <c r="E15" i="12"/>
  <c r="W21" i="4"/>
  <c r="E8" i="12"/>
  <c r="W22" i="4"/>
  <c r="E23" i="12"/>
  <c r="W23" i="4"/>
  <c r="E27" i="12"/>
  <c r="W24" i="4"/>
  <c r="E16" i="12"/>
  <c r="W25" i="4"/>
  <c r="E19" i="12"/>
  <c r="W26" i="4"/>
  <c r="E10" i="12"/>
  <c r="W27" i="4"/>
  <c r="E29" i="12"/>
  <c r="W28" i="4"/>
  <c r="E22" i="12"/>
  <c r="W29" i="4"/>
  <c r="E31" i="12"/>
  <c r="W30" i="4"/>
  <c r="E32" i="12"/>
  <c r="W31" i="4"/>
  <c r="E33" i="12"/>
  <c r="W32" i="4"/>
  <c r="E34" i="12"/>
  <c r="W33" i="4"/>
  <c r="E35" i="12"/>
  <c r="W34" i="4"/>
  <c r="E36" i="12"/>
  <c r="W35" i="4"/>
  <c r="E37" i="12"/>
  <c r="W36" i="4"/>
  <c r="E38" i="12"/>
  <c r="W37" i="4"/>
  <c r="E39" i="12"/>
  <c r="W38" i="4"/>
  <c r="E40" i="12"/>
  <c r="W39" i="4"/>
  <c r="E41" i="12"/>
  <c r="W40" i="4"/>
  <c r="E42" i="12"/>
  <c r="W41" i="4"/>
  <c r="E43" i="12"/>
  <c r="W42" i="4"/>
  <c r="E44" i="12"/>
  <c r="W43" i="4"/>
  <c r="E45" i="12"/>
  <c r="W4" i="4"/>
  <c r="E13" i="12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8" i="12"/>
  <c r="G17" i="12"/>
  <c r="G7" i="12"/>
  <c r="G38" i="12"/>
  <c r="G22" i="12"/>
  <c r="G15" i="12"/>
  <c r="G18" i="12"/>
  <c r="G45" i="12"/>
  <c r="G12" i="12"/>
  <c r="G44" i="12"/>
  <c r="G20" i="12"/>
  <c r="G43" i="12"/>
  <c r="G35" i="12"/>
  <c r="G19" i="12"/>
  <c r="G9" i="12"/>
  <c r="G24" i="12"/>
  <c r="G37" i="12"/>
  <c r="G30" i="12"/>
  <c r="G42" i="12"/>
  <c r="G34" i="12"/>
  <c r="G16" i="12"/>
  <c r="G26" i="12"/>
  <c r="G11" i="12"/>
  <c r="G39" i="12"/>
  <c r="G21" i="12"/>
  <c r="G10" i="12"/>
  <c r="G41" i="12"/>
  <c r="G33" i="12"/>
  <c r="G27" i="12"/>
  <c r="G28" i="12"/>
  <c r="G6" i="12"/>
  <c r="G31" i="12"/>
  <c r="G29" i="12"/>
  <c r="G36" i="12"/>
  <c r="G40" i="12"/>
  <c r="G32" i="12"/>
  <c r="G23" i="12"/>
  <c r="G25" i="12"/>
  <c r="G14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/>
  <c r="D44" i="12"/>
  <c r="C42" i="4"/>
  <c r="B42" i="4"/>
  <c r="S41" i="4"/>
  <c r="V41" i="4"/>
  <c r="D43" i="12"/>
  <c r="C41" i="4"/>
  <c r="B41" i="4"/>
  <c r="S40" i="4"/>
  <c r="V40" i="4"/>
  <c r="D42" i="12"/>
  <c r="C40" i="4"/>
  <c r="B40" i="4"/>
  <c r="S39" i="4"/>
  <c r="V39" i="4"/>
  <c r="D41" i="12"/>
  <c r="C39" i="4"/>
  <c r="B39" i="4"/>
  <c r="S38" i="4"/>
  <c r="V38" i="4"/>
  <c r="D40" i="12"/>
  <c r="C38" i="4"/>
  <c r="B38" i="4"/>
  <c r="S37" i="4"/>
  <c r="V37" i="4"/>
  <c r="D39" i="12"/>
  <c r="C37" i="4"/>
  <c r="B37" i="4"/>
  <c r="S36" i="4"/>
  <c r="V36" i="4"/>
  <c r="D38" i="12"/>
  <c r="C36" i="4"/>
  <c r="B36" i="4"/>
  <c r="S35" i="4"/>
  <c r="V35" i="4"/>
  <c r="D37" i="12"/>
  <c r="C35" i="4"/>
  <c r="B35" i="4"/>
  <c r="S34" i="4"/>
  <c r="V34" i="4"/>
  <c r="D36" i="12"/>
  <c r="C34" i="4"/>
  <c r="B34" i="4"/>
  <c r="S33" i="4"/>
  <c r="V33" i="4"/>
  <c r="D35" i="12"/>
  <c r="C33" i="4"/>
  <c r="B33" i="4"/>
  <c r="S32" i="4"/>
  <c r="V32" i="4"/>
  <c r="D34" i="12"/>
  <c r="C32" i="4"/>
  <c r="B32" i="4"/>
  <c r="S31" i="4"/>
  <c r="V31" i="4"/>
  <c r="D33" i="12"/>
  <c r="C31" i="4"/>
  <c r="B31" i="4"/>
  <c r="S30" i="4"/>
  <c r="V30" i="4"/>
  <c r="D32" i="12"/>
  <c r="C30" i="4"/>
  <c r="B30" i="4"/>
  <c r="S29" i="4"/>
  <c r="V29" i="4"/>
  <c r="D31" i="12"/>
  <c r="C29" i="4"/>
  <c r="B29" i="4"/>
  <c r="S28" i="4"/>
  <c r="V28" i="4"/>
  <c r="D22" i="12"/>
  <c r="C28" i="4"/>
  <c r="B28" i="4"/>
  <c r="S27" i="4"/>
  <c r="V27" i="4"/>
  <c r="D29" i="12"/>
  <c r="C27" i="4"/>
  <c r="B27" i="4"/>
  <c r="S26" i="4"/>
  <c r="V26" i="4"/>
  <c r="D10" i="12"/>
  <c r="C26" i="4"/>
  <c r="B26" i="4"/>
  <c r="S25" i="4"/>
  <c r="V25" i="4"/>
  <c r="D19" i="12"/>
  <c r="C25" i="4"/>
  <c r="B25" i="4"/>
  <c r="S24" i="4"/>
  <c r="V24" i="4"/>
  <c r="D16" i="12"/>
  <c r="C24" i="4"/>
  <c r="B24" i="4"/>
  <c r="S23" i="4"/>
  <c r="V23" i="4"/>
  <c r="D27" i="12"/>
  <c r="C23" i="4"/>
  <c r="B23" i="4"/>
  <c r="S22" i="4"/>
  <c r="V22" i="4"/>
  <c r="D23" i="12"/>
  <c r="C22" i="4"/>
  <c r="B22" i="4"/>
  <c r="S21" i="4"/>
  <c r="V21" i="4"/>
  <c r="D8" i="12"/>
  <c r="C21" i="4"/>
  <c r="B21" i="4"/>
  <c r="S20" i="4"/>
  <c r="V20" i="4"/>
  <c r="D15" i="12"/>
  <c r="C20" i="4"/>
  <c r="B20" i="4"/>
  <c r="S19" i="4"/>
  <c r="V19" i="4"/>
  <c r="D21" i="12"/>
  <c r="C19" i="4"/>
  <c r="B19" i="4"/>
  <c r="S18" i="4"/>
  <c r="V18" i="4"/>
  <c r="D30" i="12"/>
  <c r="C18" i="4"/>
  <c r="B18" i="4"/>
  <c r="S17" i="4"/>
  <c r="V17" i="4"/>
  <c r="D9" i="12"/>
  <c r="C17" i="4"/>
  <c r="B17" i="4"/>
  <c r="S16" i="4"/>
  <c r="V16" i="4"/>
  <c r="D26" i="12"/>
  <c r="C16" i="4"/>
  <c r="B16" i="4"/>
  <c r="S15" i="4"/>
  <c r="V15" i="4"/>
  <c r="D28" i="12"/>
  <c r="C15" i="4"/>
  <c r="B15" i="4"/>
  <c r="S14" i="4"/>
  <c r="V14" i="4"/>
  <c r="D25" i="12"/>
  <c r="C14" i="4"/>
  <c r="B14" i="4"/>
  <c r="S13" i="4"/>
  <c r="V13" i="4"/>
  <c r="D17" i="12"/>
  <c r="C13" i="4"/>
  <c r="B13" i="4"/>
  <c r="S12" i="4"/>
  <c r="V12" i="4"/>
  <c r="D18" i="12"/>
  <c r="C12" i="4"/>
  <c r="B12" i="4"/>
  <c r="S11" i="4"/>
  <c r="V11" i="4"/>
  <c r="D12" i="12"/>
  <c r="C11" i="4"/>
  <c r="B11" i="4"/>
  <c r="S10" i="4"/>
  <c r="V10" i="4"/>
  <c r="D20" i="12"/>
  <c r="C10" i="4"/>
  <c r="B10" i="4"/>
  <c r="S9" i="4"/>
  <c r="C9" i="4"/>
  <c r="B9" i="4"/>
  <c r="S8" i="4"/>
  <c r="V8" i="4"/>
  <c r="D11" i="12"/>
  <c r="C8" i="4"/>
  <c r="B8" i="4"/>
  <c r="S7" i="4"/>
  <c r="V7" i="4"/>
  <c r="D6" i="12"/>
  <c r="C7" i="4"/>
  <c r="B7" i="4"/>
  <c r="S6" i="4"/>
  <c r="V6" i="4"/>
  <c r="D14" i="12"/>
  <c r="C6" i="4"/>
  <c r="B6" i="4"/>
  <c r="S5" i="4"/>
  <c r="C5" i="4"/>
  <c r="B5" i="4"/>
  <c r="S4" i="4"/>
  <c r="A4" i="4"/>
  <c r="B34" i="1"/>
  <c r="C4" i="4"/>
  <c r="B4" i="4"/>
  <c r="V43" i="4"/>
  <c r="D45" i="12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/>
  <c r="B4" i="8"/>
  <c r="M3" i="1"/>
  <c r="G13" i="12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24" i="12"/>
  <c r="V5" i="4"/>
  <c r="D7" i="12"/>
  <c r="V4" i="4"/>
  <c r="B19" i="1"/>
  <c r="C10" i="1"/>
  <c r="B10" i="1" s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/>
  <c r="D13" i="12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7" i="12" s="1"/>
  <c r="X35" i="4" a="1"/>
  <c r="X35" i="4" s="1"/>
  <c r="F37" i="12" s="1"/>
  <c r="X42" i="4" a="1"/>
  <c r="X42" i="4" s="1"/>
  <c r="F44" i="12" s="1"/>
  <c r="X26" i="4" a="1"/>
  <c r="X26" i="4" s="1"/>
  <c r="F10" i="12" s="1"/>
  <c r="X30" i="4" a="1"/>
  <c r="X30" i="4" s="1"/>
  <c r="F32" i="12" s="1"/>
  <c r="X37" i="4" a="1"/>
  <c r="X37" i="4" s="1"/>
  <c r="F39" i="12" s="1"/>
  <c r="X8" i="4" a="1"/>
  <c r="X8" i="4" s="1"/>
  <c r="F11" i="12" s="1"/>
  <c r="X14" i="4" a="1"/>
  <c r="X14" i="4" s="1"/>
  <c r="F25" i="12" s="1"/>
  <c r="X9" i="4" a="1"/>
  <c r="X9" i="4" s="1"/>
  <c r="F24" i="12" s="1"/>
  <c r="X10" i="4" a="1"/>
  <c r="X10" i="4" s="1"/>
  <c r="F20" i="12" s="1"/>
  <c r="X17" i="4" a="1"/>
  <c r="X17" i="4" s="1"/>
  <c r="F9" i="12" s="1"/>
  <c r="X34" i="4" a="1"/>
  <c r="X34" i="4" s="1"/>
  <c r="F36" i="12" s="1"/>
  <c r="X20" i="4" a="1"/>
  <c r="X20" i="4" s="1"/>
  <c r="F15" i="12" s="1"/>
  <c r="X25" i="4" a="1"/>
  <c r="X25" i="4" s="1"/>
  <c r="F19" i="12" s="1"/>
  <c r="X18" i="4" a="1"/>
  <c r="X18" i="4" s="1"/>
  <c r="F30" i="12" s="1"/>
  <c r="X15" i="4" a="1"/>
  <c r="X15" i="4" s="1"/>
  <c r="F28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16" i="12" s="1"/>
  <c r="X6" i="4" a="1"/>
  <c r="X6" i="4" s="1"/>
  <c r="F14" i="12" s="1"/>
  <c r="X28" i="4" a="1"/>
  <c r="X28" i="4" s="1"/>
  <c r="F22" i="12" s="1"/>
  <c r="X16" i="4" a="1"/>
  <c r="X16" i="4" s="1"/>
  <c r="F26" i="12" s="1"/>
  <c r="X43" i="4" a="1"/>
  <c r="X43" i="4" s="1"/>
  <c r="F45" i="12" s="1"/>
  <c r="X21" i="4" a="1"/>
  <c r="X21" i="4" s="1"/>
  <c r="F8" i="12" s="1"/>
  <c r="X7" i="4" a="1"/>
  <c r="X7" i="4" s="1"/>
  <c r="F6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X12" i="4" a="1"/>
  <c r="X12" i="4" s="1"/>
  <c r="F18" i="12" s="1"/>
  <c r="X22" i="4" a="1"/>
  <c r="X22" i="4" s="1"/>
  <c r="F23" i="12" s="1"/>
  <c r="X39" i="4" a="1"/>
  <c r="X39" i="4" s="1"/>
  <c r="F41" i="12" s="1"/>
  <c r="X32" i="4" a="1"/>
  <c r="X32" i="4" s="1"/>
  <c r="F34" i="12" s="1"/>
  <c r="X23" i="4" a="1"/>
  <c r="X23" i="4" s="1"/>
  <c r="F27" i="12" s="1"/>
  <c r="X11" i="4" a="1"/>
  <c r="X11" i="4" s="1"/>
  <c r="F12" i="12" s="1"/>
  <c r="B43" i="1" l="1"/>
  <c r="F13" i="12"/>
</calcChain>
</file>

<file path=xl/sharedStrings.xml><?xml version="1.0" encoding="utf-8"?>
<sst xmlns="http://schemas.openxmlformats.org/spreadsheetml/2006/main" count="503" uniqueCount="333">
  <si>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</si>
  <si>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</si>
  <si>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</si>
  <si>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</si>
  <si>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</si>
  <si>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</si>
  <si>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</si>
  <si>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</si>
  <si>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</si>
  <si>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</si>
  <si>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</si>
  <si>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</si>
  <si>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</si>
  <si>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</si>
  <si>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</si>
  <si>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</si>
  <si>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</si>
  <si>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</si>
  <si>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</si>
  <si>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</si>
  <si>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</si>
  <si>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</si>
  <si>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</si>
  <si>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</si>
  <si>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</si>
  <si>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</si>
  <si>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</si>
  <si>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</si>
  <si>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</si>
  <si>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</si>
  <si>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</si>
  <si>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</si>
  <si>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</si>
  <si>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</si>
  <si>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</si>
  <si>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</si>
  <si>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</si>
  <si>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</si>
  <si>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</si>
  <si>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</si>
  <si>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</si>
  <si>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</si>
  <si>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</si>
  <si>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</si>
  <si>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</si>
  <si>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</si>
  <si>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</si>
  <si>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</si>
  <si>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</si>
  <si>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</si>
  <si>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</si>
  <si>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</si>
  <si>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</si>
  <si>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</si>
  <si>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</si>
  <si>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</si>
  <si>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</si>
  <si>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</si>
  <si>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</si>
  <si>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</si>
  <si>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</si>
  <si>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</si>
  <si>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</si>
  <si>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</si>
  <si>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</si>
  <si>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</si>
  <si>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</si>
  <si>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</si>
  <si>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</si>
  <si>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</si>
  <si>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</si>
  <si>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</si>
  <si>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</si>
  <si>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</si>
  <si>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</si>
  <si>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</si>
  <si>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</si>
  <si>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</si>
  <si>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</si>
  <si>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</si>
  <si>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</si>
  <si>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</si>
  <si>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</si>
  <si>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</si>
  <si>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</si>
  <si>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</si>
  <si>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</si>
  <si>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</si>
  <si>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</si>
  <si>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</si>
  <si>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</si>
  <si>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</si>
  <si>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</si>
  <si>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</si>
  <si>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</si>
  <si>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</si>
  <si>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</si>
  <si>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</si>
  <si>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</si>
  <si>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</si>
  <si>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</si>
  <si>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</si>
  <si>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</si>
  <si>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</si>
  <si>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</si>
  <si>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</si>
  <si>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</si>
  <si>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</si>
  <si>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</si>
  <si>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</si>
  <si>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</si>
  <si>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</si>
  <si>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</si>
  <si>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</si>
  <si>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</si>
  <si>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</si>
  <si>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</si>
  <si>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</si>
  <si>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</si>
  <si>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</si>
  <si>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</si>
  <si>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</si>
  <si>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</si>
  <si>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</si>
  <si>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</si>
  <si>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</si>
  <si>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</si>
  <si>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</si>
  <si>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</si>
  <si>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</si>
  <si>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</si>
  <si>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</si>
  <si>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</si>
  <si>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</si>
  <si>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</si>
  <si>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</si>
  <si>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</si>
  <si>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</si>
  <si>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</si>
  <si>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</si>
  <si>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</si>
  <si>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</si>
  <si>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</si>
  <si>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</si>
  <si>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</si>
  <si>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</si>
  <si>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</si>
  <si>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</si>
  <si>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</si>
  <si>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</si>
  <si>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</si>
  <si>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</si>
  <si>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</si>
  <si>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</si>
  <si>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</si>
  <si>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</si>
  <si>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</si>
  <si>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</si>
  <si>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</si>
  <si>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</si>
  <si>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</si>
  <si>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</si>
  <si>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</si>
  <si>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</si>
  <si>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</si>
  <si>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</si>
  <si>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</si>
  <si>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</si>
  <si>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</si>
  <si>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</si>
  <si>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</si>
  <si>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</si>
  <si>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</si>
  <si>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</si>
  <si>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</si>
  <si>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</si>
  <si>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</si>
  <si>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</si>
  <si>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</si>
  <si>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</si>
  <si>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</si>
  <si>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</si>
  <si>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</si>
  <si>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</si>
  <si>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</si>
  <si>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</si>
  <si>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</si>
  <si>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</si>
  <si>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</si>
  <si>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</si>
  <si>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</si>
  <si>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</si>
  <si>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</si>
  <si>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</si>
  <si>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</si>
  <si>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</si>
  <si>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</si>
  <si>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</si>
  <si>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</si>
  <si>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</si>
  <si>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</si>
  <si>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</si>
  <si>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</si>
  <si>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</si>
  <si>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</si>
  <si>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</si>
  <si>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</si>
  <si>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</si>
  <si>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</si>
  <si>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</si>
  <si>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</si>
  <si>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</si>
  <si>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</si>
  <si>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</si>
  <si>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</si>
  <si>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</si>
  <si>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</si>
  <si>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</si>
  <si>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</si>
  <si>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</si>
  <si>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</si>
  <si>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</si>
  <si>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</si>
  <si>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</si>
  <si>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</si>
  <si>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</si>
  <si>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</si>
  <si>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</si>
  <si>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</si>
  <si>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</si>
  <si>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</si>
  <si>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</si>
  <si>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</si>
  <si>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</si>
  <si>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</si>
  <si>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</si>
  <si>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</si>
  <si>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</si>
  <si>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</si>
  <si>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</si>
  <si>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</si>
  <si>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</si>
  <si>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</si>
  <si>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</si>
  <si>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</si>
  <si>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</si>
  <si>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</si>
  <si>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</si>
  <si>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</si>
  <si>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</si>
  <si>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</si>
  <si>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</si>
  <si>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</si>
  <si>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</si>
  <si>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</si>
  <si>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</si>
  <si>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</si>
  <si>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</si>
  <si>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</si>
  <si>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</si>
  <si>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</si>
  <si>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</si>
  <si>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</si>
  <si>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</si>
  <si>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</si>
  <si>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</si>
  <si>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</si>
  <si>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</si>
  <si>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</si>
  <si>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</si>
  <si>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</si>
  <si>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</si>
  <si>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</si>
  <si>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</si>
  <si>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</si>
  <si>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</si>
  <si>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</si>
  <si>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</si>
  <si>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</si>
  <si>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الثاني ج للبنات</t>
  </si>
  <si>
    <t>AIDA SYIFA AULIYA</t>
  </si>
  <si>
    <t>0728</t>
  </si>
  <si>
    <t>AISYAH RAHMAH ROMADONA</t>
  </si>
  <si>
    <t>0729</t>
  </si>
  <si>
    <t>AMIRAH SABRINA</t>
  </si>
  <si>
    <t>0730</t>
  </si>
  <si>
    <t>ARINATUL ADILLAH</t>
  </si>
  <si>
    <t>0731</t>
  </si>
  <si>
    <t>ASHEFFA MULYANI</t>
  </si>
  <si>
    <t>0732</t>
  </si>
  <si>
    <t>ASYFA APRILIA</t>
  </si>
  <si>
    <t>0733</t>
  </si>
  <si>
    <t>AYU NAPIAH SAFITRI</t>
  </si>
  <si>
    <t>0734</t>
  </si>
  <si>
    <t>CHIKA ARIDHA SITI FATIMAH</t>
  </si>
  <si>
    <t>0735</t>
  </si>
  <si>
    <t>DIAH KUSUMAH NINGRUM</t>
  </si>
  <si>
    <t>0736</t>
  </si>
  <si>
    <t>FATIMAH AZZAHRA</t>
  </si>
  <si>
    <t>0737</t>
  </si>
  <si>
    <t>INDANA JULFA</t>
  </si>
  <si>
    <t>0738</t>
  </si>
  <si>
    <t>KESYA MAULIDA NASUTION</t>
  </si>
  <si>
    <t>0739</t>
  </si>
  <si>
    <t>MILIK TRI JULASTRI</t>
  </si>
  <si>
    <t>0740</t>
  </si>
  <si>
    <t>MUHAJIROH</t>
  </si>
  <si>
    <t>0741</t>
  </si>
  <si>
    <t>NAJMA NUR SYIFA</t>
  </si>
  <si>
    <t>0742</t>
  </si>
  <si>
    <t>NAYLA DURROTUN NASIHAH</t>
  </si>
  <si>
    <t>0743</t>
  </si>
  <si>
    <t>NAZILA AFRAH MAZIYYA</t>
  </si>
  <si>
    <t>0744</t>
  </si>
  <si>
    <t>NURI ALISSANTIKA</t>
  </si>
  <si>
    <t>0745</t>
  </si>
  <si>
    <t>QONITATUNNISA A'BIDAH</t>
  </si>
  <si>
    <t>0746</t>
  </si>
  <si>
    <t>SABRINNA AZZAHRA</t>
  </si>
  <si>
    <t>0747</t>
  </si>
  <si>
    <t>SELVI SALSABILA</t>
  </si>
  <si>
    <t>0748</t>
  </si>
  <si>
    <t>SITI FRANDA MAULIDIYA</t>
  </si>
  <si>
    <t>0749</t>
  </si>
  <si>
    <t>SITI NURASIAH</t>
  </si>
  <si>
    <t>0750</t>
  </si>
  <si>
    <t>SYIFA KHAIRANI NASUTION</t>
  </si>
  <si>
    <t>0751</t>
  </si>
  <si>
    <t>ZALFA ELIZA RAMADANI</t>
  </si>
  <si>
    <t>0752</t>
  </si>
  <si>
    <t>أيدى شفاء أوليا</t>
  </si>
  <si>
    <t/>
  </si>
  <si>
    <t xml:space="preserve">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</si>
</sst>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8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8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right" vertical="center" readingOrder="2"/>
    </xf>
    <xf numFmtId="0" fontId="37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1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0" borderId="2" xfId="0" quotePrefix="1" applyBorder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5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8" zoomScale="94" workbookViewId="0">
      <selection activeCell="C21" sqref="C21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7265625" style="22" customWidth="1"/>
    <col min="5" max="5" width="2.453125" style="22" customWidth="1"/>
    <col min="6" max="6" width="24.1796875" style="22" customWidth="1"/>
    <col min="7" max="16384" width="8.7265625" style="22"/>
  </cols>
  <sheetData>
    <row r="1" spans="1:12" x14ac:dyDescent="0.35">
      <c r="C1" s="125" t="s">
        <v>158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2" t="s">
        <v>81</v>
      </c>
      <c r="B4" s="22" t="str">
        <f>CONCATENATE(F4," ",E4," ",C4)</f>
        <v>الصف  : الثاني ج للبنات</v>
      </c>
      <c r="C4" s="121" t="s">
        <v>279</v>
      </c>
      <c r="D4" s="121"/>
      <c r="E4" s="121" t="s">
        <v>139</v>
      </c>
      <c r="F4" s="60" t="s">
        <v>138</v>
      </c>
      <c r="G4" s="120">
        <v>1</v>
      </c>
    </row>
    <row r="5" spans="1:12" x14ac:dyDescent="0.35">
      <c r="C5" s="121"/>
      <c r="D5" s="121"/>
      <c r="E5" s="121"/>
      <c r="F5" s="59" t="s">
        <v>143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9" t="s">
        <v>271</v>
      </c>
      <c r="D7" s="129"/>
      <c r="E7" s="121" t="s">
        <v>139</v>
      </c>
      <c r="F7" s="60" t="s">
        <v>150</v>
      </c>
      <c r="G7" s="120">
        <v>2</v>
      </c>
    </row>
    <row r="8" spans="1:12" ht="21.65" customHeight="1" x14ac:dyDescent="0.35">
      <c r="C8" s="129"/>
      <c r="D8" s="129"/>
      <c r="E8" s="121"/>
      <c r="F8" s="59" t="s">
        <v>151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31" t="s">
        <v>273</v>
      </c>
      <c r="D10" s="131"/>
      <c r="E10" s="121" t="s">
        <v>139</v>
      </c>
      <c r="F10" s="58" t="s">
        <v>140</v>
      </c>
      <c r="G10" s="120">
        <v>3</v>
      </c>
    </row>
    <row r="11" spans="1:12" ht="26.15" customHeight="1" x14ac:dyDescent="0.35">
      <c r="B11" s="113" t="str">
        <f>CONCATENATE(C10," ","م")</f>
        <v>٢٠٢٤ - ٢٠٢٥ م</v>
      </c>
      <c r="C11" s="130" t="s">
        <v>274</v>
      </c>
      <c r="D11" s="130"/>
      <c r="E11" s="121"/>
      <c r="F11" s="59" t="s">
        <v>142</v>
      </c>
      <c r="G11" s="120"/>
    </row>
    <row r="12" spans="1:12" ht="6.65" customHeight="1" x14ac:dyDescent="0.35">
      <c r="B12" s="113" t="str">
        <f>CONCATENATE(C11," ","ه")</f>
        <v>١٤٤٥ - ١٤٤٦ ه</v>
      </c>
      <c r="C12" s="119"/>
      <c r="D12" s="119"/>
      <c r="E12" s="119"/>
      <c r="F12" s="119"/>
      <c r="G12" s="119"/>
    </row>
    <row r="13" spans="1:12" ht="21" x14ac:dyDescent="0.5">
      <c r="C13" s="123" t="s">
        <v>275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5">
      <c r="C14" s="124" t="s">
        <v>276</v>
      </c>
      <c r="D14" s="124"/>
      <c r="E14" s="121"/>
      <c r="F14" s="59" t="s">
        <v>144</v>
      </c>
      <c r="G14" s="120"/>
      <c r="K14" s="56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18" t="s">
        <v>264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" customHeight="1" x14ac:dyDescent="0.35">
      <c r="C17" s="118"/>
      <c r="D17" s="118"/>
      <c r="E17" s="121"/>
      <c r="F17" s="59" t="s">
        <v>148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 t="s">
        <v>332</v>
      </c>
      <c r="D19" s="118"/>
      <c r="E19" s="121" t="s">
        <v>139</v>
      </c>
      <c r="F19" s="58" t="s">
        <v>147</v>
      </c>
      <c r="G19" s="120">
        <v>6</v>
      </c>
    </row>
    <row r="20" spans="3:12" ht="14.5" customHeight="1" x14ac:dyDescent="0.35">
      <c r="C20" s="118"/>
      <c r="D20" s="118"/>
      <c r="E20" s="121"/>
      <c r="F20" s="57" t="s">
        <v>149</v>
      </c>
      <c r="G20" s="120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D3" sqref="D3:D41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72656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278</v>
      </c>
    </row>
    <row r="2" spans="1:4" ht="18" customHeight="1" x14ac:dyDescent="0.35">
      <c r="A2" s="8">
        <v>1</v>
      </c>
      <c r="B2" s="115" t="s">
        <v>280</v>
      </c>
      <c r="C2" s="116" t="s">
        <v>281</v>
      </c>
      <c r="D2" s="117" t="s">
        <v>330</v>
      </c>
    </row>
    <row r="3" spans="1:4" ht="18" customHeight="1" x14ac:dyDescent="0.35">
      <c r="A3" s="8">
        <v>2</v>
      </c>
      <c r="B3" s="115" t="s">
        <v>282</v>
      </c>
      <c r="C3" s="116" t="s">
        <v>283</v>
      </c>
      <c r="D3" s="117" t="s">
        <v>331</v>
      </c>
    </row>
    <row r="4" spans="1:4" ht="18" customHeight="1" x14ac:dyDescent="0.35">
      <c r="A4" s="8">
        <v>3</v>
      </c>
      <c r="B4" s="115" t="s">
        <v>284</v>
      </c>
      <c r="C4" s="116" t="s">
        <v>285</v>
      </c>
      <c r="D4" s="117" t="s">
        <v>331</v>
      </c>
    </row>
    <row r="5" spans="1:4" ht="18" customHeight="1" x14ac:dyDescent="0.35">
      <c r="A5" s="8">
        <v>4</v>
      </c>
      <c r="B5" s="115" t="s">
        <v>286</v>
      </c>
      <c r="C5" s="116" t="s">
        <v>287</v>
      </c>
      <c r="D5" s="117" t="s">
        <v>331</v>
      </c>
    </row>
    <row r="6" spans="1:4" ht="18" customHeight="1" x14ac:dyDescent="0.35">
      <c r="A6" s="8">
        <v>5</v>
      </c>
      <c r="B6" s="115" t="s">
        <v>288</v>
      </c>
      <c r="C6" s="116" t="s">
        <v>289</v>
      </c>
      <c r="D6" s="117" t="s">
        <v>331</v>
      </c>
    </row>
    <row r="7" spans="1:4" ht="18" customHeight="1" x14ac:dyDescent="0.35">
      <c r="A7" s="8">
        <v>6</v>
      </c>
      <c r="B7" s="115" t="s">
        <v>290</v>
      </c>
      <c r="C7" s="116" t="s">
        <v>291</v>
      </c>
      <c r="D7" s="117" t="s">
        <v>331</v>
      </c>
    </row>
    <row r="8" spans="1:4" ht="18" customHeight="1" x14ac:dyDescent="0.35">
      <c r="A8" s="8">
        <v>7</v>
      </c>
      <c r="B8" s="115" t="s">
        <v>292</v>
      </c>
      <c r="C8" s="116" t="s">
        <v>293</v>
      </c>
      <c r="D8" s="117" t="s">
        <v>331</v>
      </c>
    </row>
    <row r="9" spans="1:4" ht="18" customHeight="1" x14ac:dyDescent="0.35">
      <c r="A9" s="8">
        <v>8</v>
      </c>
      <c r="B9" s="115" t="s">
        <v>294</v>
      </c>
      <c r="C9" s="116" t="s">
        <v>295</v>
      </c>
      <c r="D9" s="117" t="s">
        <v>331</v>
      </c>
    </row>
    <row r="10" spans="1:4" ht="18" customHeight="1" x14ac:dyDescent="0.35">
      <c r="A10" s="8">
        <v>9</v>
      </c>
      <c r="B10" s="115" t="s">
        <v>296</v>
      </c>
      <c r="C10" s="116" t="s">
        <v>297</v>
      </c>
      <c r="D10" s="117" t="s">
        <v>331</v>
      </c>
    </row>
    <row r="11" spans="1:4" ht="18" customHeight="1" x14ac:dyDescent="0.35">
      <c r="A11" s="8">
        <v>10</v>
      </c>
      <c r="B11" s="115" t="s">
        <v>298</v>
      </c>
      <c r="C11" s="116" t="s">
        <v>299</v>
      </c>
      <c r="D11" s="117" t="s">
        <v>331</v>
      </c>
    </row>
    <row r="12" spans="1:4" ht="18" customHeight="1" x14ac:dyDescent="0.35">
      <c r="A12" s="8">
        <v>11</v>
      </c>
      <c r="B12" s="115" t="s">
        <v>300</v>
      </c>
      <c r="C12" s="116" t="s">
        <v>301</v>
      </c>
      <c r="D12" s="117" t="s">
        <v>331</v>
      </c>
    </row>
    <row r="13" spans="1:4" ht="18" customHeight="1" x14ac:dyDescent="0.35">
      <c r="A13" s="8">
        <v>12</v>
      </c>
      <c r="B13" s="115" t="s">
        <v>302</v>
      </c>
      <c r="C13" s="116" t="s">
        <v>303</v>
      </c>
      <c r="D13" s="117" t="s">
        <v>331</v>
      </c>
    </row>
    <row r="14" spans="1:4" ht="18" customHeight="1" x14ac:dyDescent="0.35">
      <c r="A14" s="8">
        <v>13</v>
      </c>
      <c r="B14" s="115" t="s">
        <v>304</v>
      </c>
      <c r="C14" s="116" t="s">
        <v>305</v>
      </c>
      <c r="D14" s="117" t="s">
        <v>331</v>
      </c>
    </row>
    <row r="15" spans="1:4" ht="18" customHeight="1" x14ac:dyDescent="0.35">
      <c r="A15" s="8">
        <v>14</v>
      </c>
      <c r="B15" s="115" t="s">
        <v>306</v>
      </c>
      <c r="C15" s="116" t="s">
        <v>307</v>
      </c>
      <c r="D15" s="117" t="s">
        <v>331</v>
      </c>
    </row>
    <row r="16" spans="1:4" ht="18" customHeight="1" x14ac:dyDescent="0.35">
      <c r="A16" s="8">
        <v>15</v>
      </c>
      <c r="B16" s="115" t="s">
        <v>308</v>
      </c>
      <c r="C16" s="116" t="s">
        <v>309</v>
      </c>
      <c r="D16" s="117" t="s">
        <v>331</v>
      </c>
    </row>
    <row r="17" spans="1:4" ht="18" customHeight="1" x14ac:dyDescent="0.35">
      <c r="A17" s="8">
        <v>16</v>
      </c>
      <c r="B17" s="115" t="s">
        <v>310</v>
      </c>
      <c r="C17" s="116" t="s">
        <v>311</v>
      </c>
      <c r="D17" s="117" t="s">
        <v>331</v>
      </c>
    </row>
    <row r="18" spans="1:4" ht="18" customHeight="1" x14ac:dyDescent="0.35">
      <c r="A18" s="8">
        <v>17</v>
      </c>
      <c r="B18" s="115" t="s">
        <v>312</v>
      </c>
      <c r="C18" s="116" t="s">
        <v>313</v>
      </c>
      <c r="D18" s="117" t="s">
        <v>331</v>
      </c>
    </row>
    <row r="19" spans="1:4" ht="18" customHeight="1" x14ac:dyDescent="0.35">
      <c r="A19" s="8">
        <v>18</v>
      </c>
      <c r="B19" s="115" t="s">
        <v>314</v>
      </c>
      <c r="C19" s="116" t="s">
        <v>315</v>
      </c>
      <c r="D19" s="117" t="s">
        <v>331</v>
      </c>
    </row>
    <row r="20" spans="1:4" ht="18" customHeight="1" x14ac:dyDescent="0.35">
      <c r="A20" s="8">
        <v>19</v>
      </c>
      <c r="B20" s="115" t="s">
        <v>316</v>
      </c>
      <c r="C20" s="116" t="s">
        <v>317</v>
      </c>
      <c r="D20" s="117" t="s">
        <v>331</v>
      </c>
    </row>
    <row r="21" spans="1:4" ht="18" customHeight="1" x14ac:dyDescent="0.35">
      <c r="A21" s="8">
        <v>20</v>
      </c>
      <c r="B21" s="115" t="s">
        <v>318</v>
      </c>
      <c r="C21" s="116" t="s">
        <v>319</v>
      </c>
      <c r="D21" s="117" t="s">
        <v>331</v>
      </c>
    </row>
    <row r="22" spans="1:4" ht="18" customHeight="1" x14ac:dyDescent="0.35">
      <c r="A22" s="8">
        <v>21</v>
      </c>
      <c r="B22" s="115" t="s">
        <v>320</v>
      </c>
      <c r="C22" s="116" t="s">
        <v>321</v>
      </c>
      <c r="D22" s="117" t="s">
        <v>331</v>
      </c>
    </row>
    <row r="23" spans="1:4" ht="18" customHeight="1" x14ac:dyDescent="0.35">
      <c r="A23" s="8">
        <v>22</v>
      </c>
      <c r="B23" s="115" t="s">
        <v>322</v>
      </c>
      <c r="C23" s="116" t="s">
        <v>323</v>
      </c>
      <c r="D23" s="117" t="s">
        <v>331</v>
      </c>
    </row>
    <row r="24" spans="1:4" ht="18" customHeight="1" x14ac:dyDescent="0.35">
      <c r="A24" s="8">
        <v>23</v>
      </c>
      <c r="B24" s="115" t="s">
        <v>324</v>
      </c>
      <c r="C24" s="116" t="s">
        <v>325</v>
      </c>
      <c r="D24" s="117" t="s">
        <v>331</v>
      </c>
    </row>
    <row r="25" spans="1:4" ht="18" customHeight="1" x14ac:dyDescent="0.35">
      <c r="A25" s="8">
        <v>24</v>
      </c>
      <c r="B25" s="115" t="s">
        <v>326</v>
      </c>
      <c r="C25" s="116" t="s">
        <v>327</v>
      </c>
      <c r="D25" s="117" t="s">
        <v>331</v>
      </c>
    </row>
    <row r="26" spans="1:4" ht="18" customHeight="1" x14ac:dyDescent="0.35">
      <c r="A26" s="8">
        <v>25</v>
      </c>
      <c r="B26" s="115" t="s">
        <v>328</v>
      </c>
      <c r="C26" s="116" t="s">
        <v>329</v>
      </c>
      <c r="D26" s="117" t="s">
        <v>331</v>
      </c>
    </row>
    <row r="27" spans="1:4" ht="18" customHeight="1" x14ac:dyDescent="0.35">
      <c r="A27" s="8">
        <v>26</v>
      </c>
      <c r="B27" s="115"/>
      <c r="C27" s="116"/>
      <c r="D27" s="117" t="s">
        <v>331</v>
      </c>
    </row>
    <row r="28" spans="1:4" ht="18" customHeight="1" x14ac:dyDescent="0.35">
      <c r="A28" s="8">
        <v>27</v>
      </c>
      <c r="B28" s="115"/>
      <c r="C28" s="116"/>
      <c r="D28" s="117" t="s">
        <v>331</v>
      </c>
    </row>
    <row r="29" spans="1:4" ht="18" customHeight="1" x14ac:dyDescent="0.35">
      <c r="A29" s="8">
        <v>28</v>
      </c>
      <c r="B29" s="115"/>
      <c r="C29" s="116"/>
      <c r="D29" s="117" t="s">
        <v>331</v>
      </c>
    </row>
    <row r="30" spans="1:4" ht="18" customHeight="1" x14ac:dyDescent="0.35">
      <c r="A30" s="8">
        <v>29</v>
      </c>
      <c r="B30" s="115"/>
      <c r="C30" s="116"/>
      <c r="D30" s="117" t="s">
        <v>331</v>
      </c>
    </row>
    <row r="31" spans="1:4" ht="18" customHeight="1" x14ac:dyDescent="0.35">
      <c r="A31" s="8">
        <v>30</v>
      </c>
      <c r="B31" s="115"/>
      <c r="C31" s="116"/>
      <c r="D31" s="117" t="s">
        <v>331</v>
      </c>
    </row>
    <row r="32" spans="1:4" ht="18" customHeight="1" x14ac:dyDescent="0.35">
      <c r="A32" s="8">
        <v>31</v>
      </c>
      <c r="B32" s="115"/>
      <c r="C32" s="115"/>
      <c r="D32" s="117" t="s">
        <v>331</v>
      </c>
    </row>
    <row r="33" spans="1:4" ht="18" customHeight="1" x14ac:dyDescent="0.35">
      <c r="A33" s="8">
        <v>32</v>
      </c>
      <c r="B33" s="115"/>
      <c r="C33" s="115"/>
      <c r="D33" s="117" t="s">
        <v>331</v>
      </c>
    </row>
    <row r="34" spans="1:4" ht="18" customHeight="1" x14ac:dyDescent="0.35">
      <c r="A34" s="8">
        <v>33</v>
      </c>
      <c r="B34" s="115"/>
      <c r="C34" s="115"/>
      <c r="D34" s="117" t="s">
        <v>331</v>
      </c>
    </row>
    <row r="35" spans="1:4" ht="18" customHeight="1" x14ac:dyDescent="0.35">
      <c r="A35" s="8">
        <v>34</v>
      </c>
      <c r="B35" s="115"/>
      <c r="C35" s="115"/>
      <c r="D35" s="117" t="s">
        <v>331</v>
      </c>
    </row>
    <row r="36" spans="1:4" ht="18" customHeight="1" x14ac:dyDescent="0.35">
      <c r="A36" s="8">
        <v>35</v>
      </c>
      <c r="B36" s="115"/>
      <c r="C36" s="115"/>
      <c r="D36" s="117" t="s">
        <v>331</v>
      </c>
    </row>
    <row r="37" spans="1:4" ht="18" customHeight="1" x14ac:dyDescent="0.35">
      <c r="A37" s="8">
        <v>36</v>
      </c>
      <c r="B37" s="115"/>
      <c r="C37" s="115"/>
      <c r="D37" s="117" t="s">
        <v>331</v>
      </c>
    </row>
    <row r="38" spans="1:4" ht="18" customHeight="1" x14ac:dyDescent="0.35">
      <c r="A38" s="8">
        <v>37</v>
      </c>
      <c r="B38" s="115"/>
      <c r="C38" s="115"/>
      <c r="D38" s="117" t="s">
        <v>331</v>
      </c>
    </row>
    <row r="39" spans="1:4" ht="18" customHeight="1" x14ac:dyDescent="0.35">
      <c r="A39" s="8">
        <v>38</v>
      </c>
      <c r="B39" s="115"/>
      <c r="C39" s="115"/>
      <c r="D39" s="117" t="s">
        <v>331</v>
      </c>
    </row>
    <row r="40" spans="1:4" ht="18" customHeight="1" x14ac:dyDescent="0.35">
      <c r="A40" s="8">
        <v>39</v>
      </c>
      <c r="B40" s="115"/>
      <c r="C40" s="115"/>
      <c r="D40" s="117" t="s">
        <v>331</v>
      </c>
    </row>
    <row r="41" spans="1:4" ht="18" customHeight="1" x14ac:dyDescent="0.35">
      <c r="A41" s="8">
        <v>40</v>
      </c>
      <c r="B41" s="115"/>
      <c r="C41" s="115"/>
      <c r="D41" s="117" t="s">
        <v>331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F6" zoomScale="85" zoomScaleNormal="100" workbookViewId="0">
      <selection activeCell="S27" sqref="S27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08984375" customWidth="1"/>
    <col min="26" max="26" width="8.453125" customWidth="1"/>
    <col min="27" max="27" width="7.089843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AIDA SYIFA AULIYA</v>
      </c>
      <c r="C2" s="11" t="str">
        <f>'Data Siswa'!C2</f>
        <v>0728</v>
      </c>
      <c r="D2" s="17">
        <v>4</v>
      </c>
      <c r="E2" s="17">
        <v>6.5</v>
      </c>
      <c r="F2" s="17">
        <v>4</v>
      </c>
      <c r="G2" s="17">
        <v>5</v>
      </c>
      <c r="H2" s="17">
        <v>5</v>
      </c>
      <c r="I2" s="17">
        <v>6.5</v>
      </c>
      <c r="J2" s="17">
        <v>5.5</v>
      </c>
      <c r="K2" s="17">
        <v>6</v>
      </c>
      <c r="L2" s="17">
        <v>5.5</v>
      </c>
      <c r="M2" s="17">
        <v>6</v>
      </c>
      <c r="N2" s="17">
        <v>5</v>
      </c>
      <c r="O2" s="17">
        <v>5.5</v>
      </c>
      <c r="P2" s="17">
        <v>6</v>
      </c>
      <c r="Q2" s="17">
        <v>6</v>
      </c>
      <c r="R2" s="17">
        <v>7.5</v>
      </c>
      <c r="S2" s="17">
        <v>7</v>
      </c>
      <c r="T2" s="17">
        <v>8</v>
      </c>
      <c r="U2" s="17">
        <v>8.5</v>
      </c>
      <c r="V2" s="17">
        <v>8.5</v>
      </c>
      <c r="W2" s="17">
        <v>8</v>
      </c>
      <c r="X2" s="17">
        <v>7.5</v>
      </c>
      <c r="Y2" s="17">
        <v>7.5</v>
      </c>
      <c r="Z2" s="18">
        <f t="shared" ref="Z2:Z41" si="0">SUM(D2:Y2)</f>
        <v>139</v>
      </c>
      <c r="AA2" s="68">
        <f t="shared" ref="AA2:AA41" si="1">AVERAGE(D2:Y2)</f>
        <v>6.3181818181818183</v>
      </c>
    </row>
    <row r="3" spans="1:27" ht="15.5" x14ac:dyDescent="0.35">
      <c r="A3" s="11">
        <f>'Data Siswa'!A3</f>
        <v>2</v>
      </c>
      <c r="B3" s="81" t="str">
        <f>'Data Siswa'!B3</f>
        <v>AISYAH RAHMAH ROMADONA</v>
      </c>
      <c r="C3" s="11" t="str">
        <f>'Data Siswa'!C3</f>
        <v>0729</v>
      </c>
      <c r="D3" s="17">
        <v>4</v>
      </c>
      <c r="E3" s="17">
        <v>6</v>
      </c>
      <c r="F3" s="17">
        <v>5</v>
      </c>
      <c r="G3" s="17">
        <v>5</v>
      </c>
      <c r="H3" s="17">
        <v>6</v>
      </c>
      <c r="I3" s="17">
        <v>6.5</v>
      </c>
      <c r="J3" s="17">
        <v>6</v>
      </c>
      <c r="K3" s="17">
        <v>6</v>
      </c>
      <c r="L3" s="17">
        <v>5.5</v>
      </c>
      <c r="M3" s="17">
        <v>7.5</v>
      </c>
      <c r="N3" s="17">
        <v>7</v>
      </c>
      <c r="O3" s="17">
        <v>7</v>
      </c>
      <c r="P3" s="17">
        <v>7</v>
      </c>
      <c r="Q3" s="17">
        <v>6</v>
      </c>
      <c r="R3" s="17">
        <v>7</v>
      </c>
      <c r="S3" s="17">
        <v>7.5</v>
      </c>
      <c r="T3" s="17">
        <v>8</v>
      </c>
      <c r="U3" s="17">
        <v>7.5</v>
      </c>
      <c r="V3" s="17">
        <v>8</v>
      </c>
      <c r="W3" s="17">
        <v>7.5</v>
      </c>
      <c r="X3" s="17">
        <v>7.5</v>
      </c>
      <c r="Y3" s="17">
        <v>7</v>
      </c>
      <c r="Z3" s="18">
        <f t="shared" si="0"/>
        <v>144.5</v>
      </c>
      <c r="AA3" s="68">
        <f t="shared" si="1"/>
        <v>6.5681818181818183</v>
      </c>
    </row>
    <row r="4" spans="1:27" ht="15.5" x14ac:dyDescent="0.35">
      <c r="A4" s="11">
        <f>'Data Siswa'!A4</f>
        <v>3</v>
      </c>
      <c r="B4" s="81" t="str">
        <f>'Data Siswa'!B4</f>
        <v>AMIRAH SABRINA</v>
      </c>
      <c r="C4" s="11" t="str">
        <f>'Data Siswa'!C4</f>
        <v>0730</v>
      </c>
      <c r="D4" s="17">
        <v>4</v>
      </c>
      <c r="E4" s="17">
        <v>5</v>
      </c>
      <c r="F4" s="17">
        <v>4.5</v>
      </c>
      <c r="G4" s="17">
        <v>5</v>
      </c>
      <c r="H4" s="17">
        <v>4</v>
      </c>
      <c r="I4" s="17">
        <v>5</v>
      </c>
      <c r="J4" s="17">
        <v>5</v>
      </c>
      <c r="K4" s="17">
        <v>5</v>
      </c>
      <c r="L4" s="17">
        <v>4.5</v>
      </c>
      <c r="M4" s="17">
        <v>4.5</v>
      </c>
      <c r="N4" s="17">
        <v>4</v>
      </c>
      <c r="O4" s="17">
        <v>5</v>
      </c>
      <c r="P4" s="17">
        <v>5</v>
      </c>
      <c r="Q4" s="17">
        <v>6</v>
      </c>
      <c r="R4" s="17">
        <v>7.5</v>
      </c>
      <c r="S4" s="17">
        <v>8</v>
      </c>
      <c r="T4" s="17">
        <v>8.5</v>
      </c>
      <c r="U4" s="17">
        <v>8.5</v>
      </c>
      <c r="V4" s="17">
        <v>8</v>
      </c>
      <c r="W4" s="17">
        <v>7.5</v>
      </c>
      <c r="X4" s="17">
        <v>7.5</v>
      </c>
      <c r="Y4" s="17">
        <v>8.5</v>
      </c>
      <c r="Z4" s="18">
        <f t="shared" si="0"/>
        <v>130.5</v>
      </c>
      <c r="AA4" s="68">
        <f t="shared" si="1"/>
        <v>5.9318181818181817</v>
      </c>
    </row>
    <row r="5" spans="1:27" ht="15.5" x14ac:dyDescent="0.35">
      <c r="A5" s="11">
        <f>'Data Siswa'!A5</f>
        <v>4</v>
      </c>
      <c r="B5" s="81" t="str">
        <f>'Data Siswa'!B5</f>
        <v>ARINATUL ADILLAH</v>
      </c>
      <c r="C5" s="11" t="str">
        <f>'Data Siswa'!C5</f>
        <v>0731</v>
      </c>
      <c r="D5" s="17">
        <v>5</v>
      </c>
      <c r="E5" s="17">
        <v>7</v>
      </c>
      <c r="F5" s="17">
        <v>4.5</v>
      </c>
      <c r="G5" s="17">
        <v>7</v>
      </c>
      <c r="H5" s="17">
        <v>7</v>
      </c>
      <c r="I5" s="17">
        <v>6</v>
      </c>
      <c r="J5" s="17">
        <v>5.5</v>
      </c>
      <c r="K5" s="17">
        <v>5.5</v>
      </c>
      <c r="L5" s="17">
        <v>6.5</v>
      </c>
      <c r="M5" s="17">
        <v>8</v>
      </c>
      <c r="N5" s="17">
        <v>6.5</v>
      </c>
      <c r="O5" s="17">
        <v>5</v>
      </c>
      <c r="P5" s="17">
        <v>8</v>
      </c>
      <c r="Q5" s="17">
        <v>5.5</v>
      </c>
      <c r="R5" s="17">
        <v>7</v>
      </c>
      <c r="S5" s="17">
        <v>8</v>
      </c>
      <c r="T5" s="17">
        <v>7.5</v>
      </c>
      <c r="U5" s="17">
        <v>9</v>
      </c>
      <c r="V5" s="17">
        <v>7.5</v>
      </c>
      <c r="W5" s="17">
        <v>8</v>
      </c>
      <c r="X5" s="17">
        <v>7.5</v>
      </c>
      <c r="Y5" s="17">
        <v>8</v>
      </c>
      <c r="Z5" s="18">
        <f t="shared" si="0"/>
        <v>149.5</v>
      </c>
      <c r="AA5" s="68">
        <f t="shared" si="1"/>
        <v>6.7954545454545459</v>
      </c>
    </row>
    <row r="6" spans="1:27" ht="15.5" x14ac:dyDescent="0.35">
      <c r="A6" s="11">
        <f>'Data Siswa'!A6</f>
        <v>5</v>
      </c>
      <c r="B6" s="81" t="str">
        <f>'Data Siswa'!B6</f>
        <v>ASHEFFA MULYANI</v>
      </c>
      <c r="C6" s="11" t="str">
        <f>'Data Siswa'!C6</f>
        <v>0732</v>
      </c>
      <c r="D6" s="17">
        <v>5</v>
      </c>
      <c r="E6" s="17">
        <v>6</v>
      </c>
      <c r="F6" s="17">
        <v>4.5</v>
      </c>
      <c r="G6" s="17">
        <v>5.5</v>
      </c>
      <c r="H6" s="17">
        <v>8</v>
      </c>
      <c r="I6" s="17">
        <v>6</v>
      </c>
      <c r="J6" s="17">
        <v>6</v>
      </c>
      <c r="K6" s="17">
        <v>6.5</v>
      </c>
      <c r="L6" s="17">
        <v>5</v>
      </c>
      <c r="M6" s="17">
        <v>7</v>
      </c>
      <c r="N6" s="17">
        <v>6.5</v>
      </c>
      <c r="O6" s="17">
        <v>5</v>
      </c>
      <c r="P6" s="17">
        <v>6</v>
      </c>
      <c r="Q6" s="17">
        <v>6</v>
      </c>
      <c r="R6" s="17">
        <v>7</v>
      </c>
      <c r="S6" s="17">
        <v>7</v>
      </c>
      <c r="T6" s="17">
        <v>8.5</v>
      </c>
      <c r="U6" s="17">
        <v>8.5</v>
      </c>
      <c r="V6" s="17">
        <v>7.5</v>
      </c>
      <c r="W6" s="17">
        <v>7.5</v>
      </c>
      <c r="X6" s="17">
        <v>7.5</v>
      </c>
      <c r="Y6" s="17">
        <v>7.5</v>
      </c>
      <c r="Z6" s="18">
        <f t="shared" si="0"/>
        <v>144</v>
      </c>
      <c r="AA6" s="68">
        <f t="shared" si="1"/>
        <v>6.5454545454545459</v>
      </c>
    </row>
    <row r="7" spans="1:27" ht="15.5" x14ac:dyDescent="0.35">
      <c r="A7" s="11">
        <f>'Data Siswa'!A7</f>
        <v>6</v>
      </c>
      <c r="B7" s="81" t="str">
        <f>'Data Siswa'!B7</f>
        <v>ASYFA APRILIA</v>
      </c>
      <c r="C7" s="11" t="str">
        <f>'Data Siswa'!C7</f>
        <v>0733</v>
      </c>
      <c r="D7" s="17">
        <v>5</v>
      </c>
      <c r="E7" s="17">
        <v>5.5</v>
      </c>
      <c r="F7" s="17">
        <v>4.5</v>
      </c>
      <c r="G7" s="17">
        <v>5.5</v>
      </c>
      <c r="H7" s="17">
        <v>5</v>
      </c>
      <c r="I7" s="17">
        <v>4.5</v>
      </c>
      <c r="J7" s="17">
        <v>5</v>
      </c>
      <c r="K7" s="17">
        <v>4</v>
      </c>
      <c r="L7" s="17">
        <v>4.5</v>
      </c>
      <c r="M7" s="17">
        <v>4</v>
      </c>
      <c r="N7" s="17">
        <v>4</v>
      </c>
      <c r="O7" s="17">
        <v>4.5</v>
      </c>
      <c r="P7" s="17">
        <v>4</v>
      </c>
      <c r="Q7" s="17">
        <v>6</v>
      </c>
      <c r="R7" s="17">
        <v>7</v>
      </c>
      <c r="S7" s="17">
        <v>7</v>
      </c>
      <c r="T7" s="17">
        <v>7.5</v>
      </c>
      <c r="U7" s="17">
        <v>7</v>
      </c>
      <c r="V7" s="17">
        <v>7.5</v>
      </c>
      <c r="W7" s="17">
        <v>7.5</v>
      </c>
      <c r="X7" s="17">
        <v>7.5</v>
      </c>
      <c r="Y7" s="17">
        <v>7</v>
      </c>
      <c r="Z7" s="18">
        <f t="shared" si="0"/>
        <v>124</v>
      </c>
      <c r="AA7" s="68">
        <f t="shared" si="1"/>
        <v>5.6363636363636367</v>
      </c>
    </row>
    <row r="8" spans="1:27" ht="15.5" x14ac:dyDescent="0.35">
      <c r="A8" s="11">
        <f>'Data Siswa'!A8</f>
        <v>7</v>
      </c>
      <c r="B8" s="81" t="str">
        <f>'Data Siswa'!B8</f>
        <v>AYU NAPIAH SAFITRI</v>
      </c>
      <c r="C8" s="11" t="str">
        <f>'Data Siswa'!C8</f>
        <v>0734</v>
      </c>
      <c r="D8" s="17">
        <v>5</v>
      </c>
      <c r="E8" s="17">
        <v>5</v>
      </c>
      <c r="F8" s="17">
        <v>4</v>
      </c>
      <c r="G8" s="17">
        <v>5</v>
      </c>
      <c r="H8" s="17">
        <v>4</v>
      </c>
      <c r="I8" s="17">
        <v>4</v>
      </c>
      <c r="J8" s="17">
        <v>4.5</v>
      </c>
      <c r="K8" s="17">
        <v>5</v>
      </c>
      <c r="L8" s="17">
        <v>4.5</v>
      </c>
      <c r="M8" s="17">
        <v>4</v>
      </c>
      <c r="N8" s="17">
        <v>4</v>
      </c>
      <c r="O8" s="17">
        <v>4</v>
      </c>
      <c r="P8" s="17">
        <v>5</v>
      </c>
      <c r="Q8" s="17">
        <v>5.5</v>
      </c>
      <c r="R8" s="17">
        <v>7</v>
      </c>
      <c r="S8" s="17">
        <v>7.5</v>
      </c>
      <c r="T8" s="17">
        <v>7.5</v>
      </c>
      <c r="U8" s="17">
        <v>8.5</v>
      </c>
      <c r="V8" s="17">
        <v>7.5</v>
      </c>
      <c r="W8" s="17">
        <v>7.5</v>
      </c>
      <c r="X8" s="17">
        <v>7.5</v>
      </c>
      <c r="Y8" s="17">
        <v>7.5</v>
      </c>
      <c r="Z8" s="18">
        <f t="shared" si="0"/>
        <v>124</v>
      </c>
      <c r="AA8" s="68">
        <f t="shared" si="1"/>
        <v>5.6363636363636367</v>
      </c>
    </row>
    <row r="9" spans="1:27" ht="15.5" x14ac:dyDescent="0.35">
      <c r="A9" s="11">
        <f>'Data Siswa'!A9</f>
        <v>8</v>
      </c>
      <c r="B9" s="81" t="str">
        <f>'Data Siswa'!B9</f>
        <v>CHIKA ARIDHA SITI FATIMAH</v>
      </c>
      <c r="C9" s="11" t="str">
        <f>'Data Siswa'!C9</f>
        <v>0735</v>
      </c>
      <c r="D9" s="17">
        <v>4</v>
      </c>
      <c r="E9" s="17">
        <v>6</v>
      </c>
      <c r="F9" s="17">
        <v>4.5</v>
      </c>
      <c r="G9" s="17">
        <v>5</v>
      </c>
      <c r="H9" s="17">
        <v>5.5</v>
      </c>
      <c r="I9" s="17">
        <v>5</v>
      </c>
      <c r="J9" s="17">
        <v>6</v>
      </c>
      <c r="K9" s="17">
        <v>6</v>
      </c>
      <c r="L9" s="17">
        <v>4.5</v>
      </c>
      <c r="M9" s="17">
        <v>7</v>
      </c>
      <c r="N9" s="17">
        <v>4</v>
      </c>
      <c r="O9" s="17">
        <v>4.5</v>
      </c>
      <c r="P9" s="17">
        <v>6.5</v>
      </c>
      <c r="Q9" s="17">
        <v>6</v>
      </c>
      <c r="R9" s="17">
        <v>7</v>
      </c>
      <c r="S9" s="17">
        <v>7</v>
      </c>
      <c r="T9" s="17">
        <v>8</v>
      </c>
      <c r="U9" s="17">
        <v>8.5</v>
      </c>
      <c r="V9" s="17">
        <v>7.5</v>
      </c>
      <c r="W9" s="17">
        <v>7.5</v>
      </c>
      <c r="X9" s="17">
        <v>7.5</v>
      </c>
      <c r="Y9" s="17">
        <v>7.5</v>
      </c>
      <c r="Z9" s="18">
        <f t="shared" si="0"/>
        <v>135</v>
      </c>
      <c r="AA9" s="68">
        <f t="shared" si="1"/>
        <v>6.1363636363636367</v>
      </c>
    </row>
    <row r="10" spans="1:27" ht="15.5" x14ac:dyDescent="0.35">
      <c r="A10" s="11">
        <f>'Data Siswa'!A10</f>
        <v>9</v>
      </c>
      <c r="B10" s="81" t="str">
        <f>'Data Siswa'!B10</f>
        <v>DIAH KUSUMAH NINGRUM</v>
      </c>
      <c r="C10" s="11" t="str">
        <f>'Data Siswa'!C10</f>
        <v>0736</v>
      </c>
      <c r="D10" s="17">
        <v>5</v>
      </c>
      <c r="E10" s="17">
        <v>5.5</v>
      </c>
      <c r="F10" s="17">
        <v>6.5</v>
      </c>
      <c r="G10" s="17">
        <v>5</v>
      </c>
      <c r="H10" s="17">
        <v>4</v>
      </c>
      <c r="I10" s="17">
        <v>4.5</v>
      </c>
      <c r="J10" s="17">
        <v>5</v>
      </c>
      <c r="K10" s="17">
        <v>5.5</v>
      </c>
      <c r="L10" s="17">
        <v>4.5</v>
      </c>
      <c r="M10" s="17">
        <v>4</v>
      </c>
      <c r="N10" s="17">
        <v>4.5</v>
      </c>
      <c r="O10" s="17">
        <v>4.5</v>
      </c>
      <c r="P10" s="17">
        <v>6.5</v>
      </c>
      <c r="Q10" s="17">
        <v>5.5</v>
      </c>
      <c r="R10" s="17">
        <v>7</v>
      </c>
      <c r="S10" s="17">
        <v>7</v>
      </c>
      <c r="T10" s="17">
        <v>7.5</v>
      </c>
      <c r="U10" s="17">
        <v>8.5</v>
      </c>
      <c r="V10" s="17">
        <v>7.5</v>
      </c>
      <c r="W10" s="17">
        <v>7.5</v>
      </c>
      <c r="X10" s="17">
        <v>7.5</v>
      </c>
      <c r="Y10" s="17">
        <v>7.5</v>
      </c>
      <c r="Z10" s="18">
        <f t="shared" si="0"/>
        <v>130.5</v>
      </c>
      <c r="AA10" s="68">
        <f t="shared" si="1"/>
        <v>5.9318181818181817</v>
      </c>
    </row>
    <row r="11" spans="1:27" ht="15.5" x14ac:dyDescent="0.35">
      <c r="A11" s="11">
        <f>'Data Siswa'!A11</f>
        <v>10</v>
      </c>
      <c r="B11" s="81" t="str">
        <f>'Data Siswa'!B11</f>
        <v>FATIMAH AZZAHRA</v>
      </c>
      <c r="C11" s="11" t="str">
        <f>'Data Siswa'!C11</f>
        <v>0737</v>
      </c>
      <c r="D11" s="17">
        <v>5</v>
      </c>
      <c r="E11" s="17">
        <v>5</v>
      </c>
      <c r="F11" s="17">
        <v>4</v>
      </c>
      <c r="G11" s="17">
        <v>5.5</v>
      </c>
      <c r="H11" s="17">
        <v>7</v>
      </c>
      <c r="I11" s="17">
        <v>6.5</v>
      </c>
      <c r="J11" s="17">
        <v>6</v>
      </c>
      <c r="K11" s="17">
        <v>5.5</v>
      </c>
      <c r="L11" s="17">
        <v>4.5</v>
      </c>
      <c r="M11" s="17">
        <v>5.5</v>
      </c>
      <c r="N11" s="17">
        <v>4.5</v>
      </c>
      <c r="O11" s="17">
        <v>4.5</v>
      </c>
      <c r="P11" s="17">
        <v>5</v>
      </c>
      <c r="Q11" s="17">
        <v>6</v>
      </c>
      <c r="R11" s="17">
        <v>7.5</v>
      </c>
      <c r="S11" s="17">
        <v>7</v>
      </c>
      <c r="T11" s="17">
        <v>8</v>
      </c>
      <c r="U11" s="17">
        <v>8.5</v>
      </c>
      <c r="V11" s="17">
        <v>8</v>
      </c>
      <c r="W11" s="17">
        <v>8</v>
      </c>
      <c r="X11" s="17">
        <v>7.5</v>
      </c>
      <c r="Y11" s="17">
        <v>7.5</v>
      </c>
      <c r="Z11" s="18">
        <f t="shared" si="0"/>
        <v>136.5</v>
      </c>
      <c r="AA11" s="68">
        <f t="shared" si="1"/>
        <v>6.2045454545454541</v>
      </c>
    </row>
    <row r="12" spans="1:27" ht="15.5" x14ac:dyDescent="0.35">
      <c r="A12" s="11">
        <f>'Data Siswa'!A12</f>
        <v>11</v>
      </c>
      <c r="B12" s="81" t="str">
        <f>'Data Siswa'!B12</f>
        <v>INDANA JULFA</v>
      </c>
      <c r="C12" s="11" t="str">
        <f>'Data Siswa'!C12</f>
        <v>0738</v>
      </c>
      <c r="D12" s="17">
        <v>4</v>
      </c>
      <c r="E12" s="17">
        <v>5</v>
      </c>
      <c r="F12" s="17">
        <v>4</v>
      </c>
      <c r="G12" s="17">
        <v>5</v>
      </c>
      <c r="H12" s="17">
        <v>4</v>
      </c>
      <c r="I12" s="17">
        <v>5.5</v>
      </c>
      <c r="J12" s="17">
        <v>4.5</v>
      </c>
      <c r="K12" s="17">
        <v>5.5</v>
      </c>
      <c r="L12" s="17">
        <v>4.5</v>
      </c>
      <c r="M12" s="17">
        <v>5</v>
      </c>
      <c r="N12" s="17">
        <v>4</v>
      </c>
      <c r="O12" s="17">
        <v>4</v>
      </c>
      <c r="P12" s="17">
        <v>5</v>
      </c>
      <c r="Q12" s="17">
        <v>6</v>
      </c>
      <c r="R12" s="17">
        <v>7.5</v>
      </c>
      <c r="S12" s="17">
        <v>7</v>
      </c>
      <c r="T12" s="17">
        <v>7.5</v>
      </c>
      <c r="U12" s="17">
        <v>9</v>
      </c>
      <c r="V12" s="17">
        <v>7.5</v>
      </c>
      <c r="W12" s="17">
        <v>7.5</v>
      </c>
      <c r="X12" s="17">
        <v>7.5</v>
      </c>
      <c r="Y12" s="17">
        <v>7.5</v>
      </c>
      <c r="Z12" s="18">
        <f t="shared" si="0"/>
        <v>127</v>
      </c>
      <c r="AA12" s="68">
        <f t="shared" si="1"/>
        <v>5.7727272727272725</v>
      </c>
    </row>
    <row r="13" spans="1:27" ht="15.5" x14ac:dyDescent="0.35">
      <c r="A13" s="11">
        <f>'Data Siswa'!A13</f>
        <v>12</v>
      </c>
      <c r="B13" s="81" t="str">
        <f>'Data Siswa'!B13</f>
        <v>KESYA MAULIDA NASUTION</v>
      </c>
      <c r="C13" s="11" t="str">
        <f>'Data Siswa'!C13</f>
        <v>0739</v>
      </c>
      <c r="D13" s="17">
        <v>4</v>
      </c>
      <c r="E13" s="17">
        <v>4.5</v>
      </c>
      <c r="F13" s="17">
        <v>4</v>
      </c>
      <c r="G13" s="17">
        <v>4.5</v>
      </c>
      <c r="H13" s="17">
        <v>4</v>
      </c>
      <c r="I13" s="17">
        <v>4</v>
      </c>
      <c r="J13" s="17">
        <v>4</v>
      </c>
      <c r="K13" s="17">
        <v>5</v>
      </c>
      <c r="L13" s="17">
        <v>4.5</v>
      </c>
      <c r="M13" s="17">
        <v>4.5</v>
      </c>
      <c r="N13" s="17">
        <v>4</v>
      </c>
      <c r="O13" s="17">
        <v>4</v>
      </c>
      <c r="P13" s="17">
        <v>4</v>
      </c>
      <c r="Q13" s="17">
        <v>4.5</v>
      </c>
      <c r="R13" s="17">
        <v>6.5</v>
      </c>
      <c r="S13" s="17">
        <v>6.5</v>
      </c>
      <c r="T13" s="17">
        <v>6.5</v>
      </c>
      <c r="U13" s="17">
        <v>8.5</v>
      </c>
      <c r="V13" s="17">
        <v>7.5</v>
      </c>
      <c r="W13" s="17">
        <v>7</v>
      </c>
      <c r="X13" s="17">
        <v>6.5</v>
      </c>
      <c r="Y13" s="17">
        <v>7.5</v>
      </c>
      <c r="Z13" s="18">
        <f t="shared" si="0"/>
        <v>116</v>
      </c>
      <c r="AA13" s="68">
        <f t="shared" si="1"/>
        <v>5.2727272727272725</v>
      </c>
    </row>
    <row r="14" spans="1:27" ht="15.5" x14ac:dyDescent="0.35">
      <c r="A14" s="11">
        <f>'Data Siswa'!A14</f>
        <v>13</v>
      </c>
      <c r="B14" s="81" t="str">
        <f>'Data Siswa'!B14</f>
        <v>MILIK TRI JULASTRI</v>
      </c>
      <c r="C14" s="11" t="str">
        <f>'Data Siswa'!C14</f>
        <v>0740</v>
      </c>
      <c r="D14" s="17">
        <v>4</v>
      </c>
      <c r="E14" s="17">
        <v>4.5</v>
      </c>
      <c r="F14" s="17">
        <v>4</v>
      </c>
      <c r="G14" s="17">
        <v>4.5</v>
      </c>
      <c r="H14" s="17">
        <v>4</v>
      </c>
      <c r="I14" s="17">
        <v>4</v>
      </c>
      <c r="J14" s="17">
        <v>4</v>
      </c>
      <c r="K14" s="17">
        <v>5</v>
      </c>
      <c r="L14" s="17">
        <v>5</v>
      </c>
      <c r="M14" s="17">
        <v>5</v>
      </c>
      <c r="N14" s="17">
        <v>4</v>
      </c>
      <c r="O14" s="17">
        <v>4</v>
      </c>
      <c r="P14" s="17">
        <v>4.5</v>
      </c>
      <c r="Q14" s="17">
        <v>6</v>
      </c>
      <c r="R14" s="17">
        <v>7</v>
      </c>
      <c r="S14" s="17">
        <v>7</v>
      </c>
      <c r="T14" s="17">
        <v>7.5</v>
      </c>
      <c r="U14" s="17">
        <v>8.5</v>
      </c>
      <c r="V14" s="17">
        <v>7.5</v>
      </c>
      <c r="W14" s="17">
        <v>7.5</v>
      </c>
      <c r="X14" s="17">
        <v>7.5</v>
      </c>
      <c r="Y14" s="17">
        <v>7.5</v>
      </c>
      <c r="Z14" s="18">
        <f t="shared" si="0"/>
        <v>122.5</v>
      </c>
      <c r="AA14" s="68">
        <f t="shared" si="1"/>
        <v>5.5681818181818183</v>
      </c>
    </row>
    <row r="15" spans="1:27" ht="15.5" x14ac:dyDescent="0.35">
      <c r="A15" s="11">
        <f>'Data Siswa'!A15</f>
        <v>14</v>
      </c>
      <c r="B15" s="81" t="str">
        <f>'Data Siswa'!B15</f>
        <v>MUHAJIROH</v>
      </c>
      <c r="C15" s="11" t="str">
        <f>'Data Siswa'!C15</f>
        <v>0741</v>
      </c>
      <c r="D15" s="17">
        <v>4</v>
      </c>
      <c r="E15" s="17">
        <v>7</v>
      </c>
      <c r="F15" s="17">
        <v>5.5</v>
      </c>
      <c r="G15" s="17">
        <v>7</v>
      </c>
      <c r="H15" s="17">
        <v>5</v>
      </c>
      <c r="I15" s="17">
        <v>7</v>
      </c>
      <c r="J15" s="17">
        <v>6</v>
      </c>
      <c r="K15" s="17">
        <v>5</v>
      </c>
      <c r="L15" s="17">
        <v>4.5</v>
      </c>
      <c r="M15" s="17">
        <v>7</v>
      </c>
      <c r="N15" s="17">
        <v>7.5</v>
      </c>
      <c r="O15" s="17">
        <v>6</v>
      </c>
      <c r="P15" s="17">
        <v>5</v>
      </c>
      <c r="Q15" s="17">
        <v>6.5</v>
      </c>
      <c r="R15" s="17">
        <v>7.5</v>
      </c>
      <c r="S15" s="17">
        <v>7</v>
      </c>
      <c r="T15" s="17">
        <v>8</v>
      </c>
      <c r="U15" s="17">
        <v>9</v>
      </c>
      <c r="V15" s="17">
        <v>8</v>
      </c>
      <c r="W15" s="17">
        <v>7.5</v>
      </c>
      <c r="X15" s="17">
        <v>7.5</v>
      </c>
      <c r="Y15" s="17">
        <v>8</v>
      </c>
      <c r="Z15" s="18">
        <f t="shared" si="0"/>
        <v>145.5</v>
      </c>
      <c r="AA15" s="68">
        <f t="shared" si="1"/>
        <v>6.6136363636363633</v>
      </c>
    </row>
    <row r="16" spans="1:27" ht="15.5" x14ac:dyDescent="0.35">
      <c r="A16" s="11">
        <f>'Data Siswa'!A16</f>
        <v>15</v>
      </c>
      <c r="B16" s="81" t="str">
        <f>'Data Siswa'!B16</f>
        <v>NAJMA NUR SYIFA</v>
      </c>
      <c r="C16" s="11" t="str">
        <f>'Data Siswa'!C16</f>
        <v>0742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NAYLA DURROTUN NASIHAH</v>
      </c>
      <c r="C17" s="11" t="str">
        <f>'Data Siswa'!C17</f>
        <v>0743</v>
      </c>
      <c r="D17" s="17">
        <v>6</v>
      </c>
      <c r="E17" s="17">
        <v>6</v>
      </c>
      <c r="F17" s="17">
        <v>5</v>
      </c>
      <c r="G17" s="17">
        <v>5.5</v>
      </c>
      <c r="H17" s="17">
        <v>4</v>
      </c>
      <c r="I17" s="17">
        <v>4.5</v>
      </c>
      <c r="J17" s="17">
        <v>5.5</v>
      </c>
      <c r="K17" s="17">
        <v>5</v>
      </c>
      <c r="L17" s="17">
        <v>5</v>
      </c>
      <c r="M17" s="17">
        <v>5</v>
      </c>
      <c r="N17" s="17">
        <v>4.5</v>
      </c>
      <c r="O17" s="17">
        <v>4.5</v>
      </c>
      <c r="P17" s="17">
        <v>4.5</v>
      </c>
      <c r="Q17" s="17">
        <v>5.5</v>
      </c>
      <c r="R17" s="17">
        <v>7</v>
      </c>
      <c r="S17" s="17">
        <v>7.5</v>
      </c>
      <c r="T17" s="17">
        <v>8</v>
      </c>
      <c r="U17" s="17">
        <v>8.5</v>
      </c>
      <c r="V17" s="17">
        <v>8</v>
      </c>
      <c r="W17" s="17">
        <v>7.5</v>
      </c>
      <c r="X17" s="17">
        <v>7.5</v>
      </c>
      <c r="Y17" s="17">
        <v>8</v>
      </c>
      <c r="Z17" s="18">
        <f t="shared" si="0"/>
        <v>132.5</v>
      </c>
      <c r="AA17" s="68">
        <f t="shared" si="1"/>
        <v>6.0227272727272725</v>
      </c>
    </row>
    <row r="18" spans="1:27" ht="15.5" x14ac:dyDescent="0.35">
      <c r="A18" s="11">
        <f>'Data Siswa'!A18</f>
        <v>17</v>
      </c>
      <c r="B18" s="81" t="str">
        <f>'Data Siswa'!B18</f>
        <v>NAZILA AFRAH MAZIYYA</v>
      </c>
      <c r="C18" s="11" t="str">
        <f>'Data Siswa'!C18</f>
        <v>0744</v>
      </c>
      <c r="D18" s="17">
        <v>7</v>
      </c>
      <c r="E18" s="17">
        <v>6</v>
      </c>
      <c r="F18" s="17">
        <v>4.5</v>
      </c>
      <c r="G18" s="17">
        <v>5.5</v>
      </c>
      <c r="H18" s="17">
        <v>6</v>
      </c>
      <c r="I18" s="17">
        <v>4.5</v>
      </c>
      <c r="J18" s="17">
        <v>6</v>
      </c>
      <c r="K18" s="17">
        <v>6.5</v>
      </c>
      <c r="L18" s="17">
        <v>5</v>
      </c>
      <c r="M18" s="17">
        <v>5</v>
      </c>
      <c r="N18" s="17">
        <v>4.5</v>
      </c>
      <c r="O18" s="17">
        <v>6.5</v>
      </c>
      <c r="P18" s="17">
        <v>6</v>
      </c>
      <c r="Q18" s="17">
        <v>5.5</v>
      </c>
      <c r="R18" s="17">
        <v>7</v>
      </c>
      <c r="S18" s="17">
        <v>7</v>
      </c>
      <c r="T18" s="17">
        <v>7.5</v>
      </c>
      <c r="U18" s="17">
        <v>8.5</v>
      </c>
      <c r="V18" s="17">
        <v>7.5</v>
      </c>
      <c r="W18" s="17">
        <v>7.5</v>
      </c>
      <c r="X18" s="17">
        <v>7.5</v>
      </c>
      <c r="Y18" s="17">
        <v>7.5</v>
      </c>
      <c r="Z18" s="18">
        <f t="shared" si="0"/>
        <v>138.5</v>
      </c>
      <c r="AA18" s="68">
        <f t="shared" si="1"/>
        <v>6.2954545454545459</v>
      </c>
    </row>
    <row r="19" spans="1:27" ht="15.5" x14ac:dyDescent="0.35">
      <c r="A19" s="11">
        <f>'Data Siswa'!A19</f>
        <v>18</v>
      </c>
      <c r="B19" s="81" t="str">
        <f>'Data Siswa'!B19</f>
        <v>NURI ALISSANTIKA</v>
      </c>
      <c r="C19" s="11" t="str">
        <f>'Data Siswa'!C19</f>
        <v>0745</v>
      </c>
      <c r="D19" s="17">
        <v>6</v>
      </c>
      <c r="E19" s="17">
        <v>6.5</v>
      </c>
      <c r="F19" s="17">
        <v>6.5</v>
      </c>
      <c r="G19" s="17">
        <v>5</v>
      </c>
      <c r="H19" s="17">
        <v>8</v>
      </c>
      <c r="I19" s="17">
        <v>6</v>
      </c>
      <c r="J19" s="17">
        <v>6</v>
      </c>
      <c r="K19" s="17">
        <v>6.5</v>
      </c>
      <c r="L19" s="17">
        <v>4.5</v>
      </c>
      <c r="M19" s="17">
        <v>8</v>
      </c>
      <c r="N19" s="17">
        <v>5</v>
      </c>
      <c r="O19" s="17">
        <v>7.5</v>
      </c>
      <c r="P19" s="17">
        <v>8</v>
      </c>
      <c r="Q19" s="17">
        <v>6.5</v>
      </c>
      <c r="R19" s="17">
        <v>7</v>
      </c>
      <c r="S19" s="17">
        <v>8</v>
      </c>
      <c r="T19" s="17">
        <v>8</v>
      </c>
      <c r="U19" s="17">
        <v>8.5</v>
      </c>
      <c r="V19" s="17">
        <v>8</v>
      </c>
      <c r="W19" s="17">
        <v>7.5</v>
      </c>
      <c r="X19" s="17">
        <v>7.5</v>
      </c>
      <c r="Y19" s="17">
        <v>7.5</v>
      </c>
      <c r="Z19" s="18">
        <f t="shared" si="0"/>
        <v>152</v>
      </c>
      <c r="AA19" s="68">
        <f t="shared" si="1"/>
        <v>6.9090909090909092</v>
      </c>
    </row>
    <row r="20" spans="1:27" ht="15.5" x14ac:dyDescent="0.35">
      <c r="A20" s="11">
        <f>'Data Siswa'!A20</f>
        <v>19</v>
      </c>
      <c r="B20" s="81" t="str">
        <f>'Data Siswa'!B20</f>
        <v>QONITATUNNISA A'BIDAH</v>
      </c>
      <c r="C20" s="11" t="str">
        <f>'Data Siswa'!C20</f>
        <v>0746</v>
      </c>
      <c r="D20" s="17">
        <v>4</v>
      </c>
      <c r="E20" s="17">
        <v>6.5</v>
      </c>
      <c r="F20" s="17">
        <v>4</v>
      </c>
      <c r="G20" s="17">
        <v>5</v>
      </c>
      <c r="H20" s="17">
        <v>4</v>
      </c>
      <c r="I20" s="17">
        <v>5</v>
      </c>
      <c r="J20" s="17">
        <v>5</v>
      </c>
      <c r="K20" s="17">
        <v>5</v>
      </c>
      <c r="L20" s="17">
        <v>4.5</v>
      </c>
      <c r="M20" s="17">
        <v>4</v>
      </c>
      <c r="N20" s="17">
        <v>4</v>
      </c>
      <c r="O20" s="17">
        <v>4.5</v>
      </c>
      <c r="P20" s="17">
        <v>4.5</v>
      </c>
      <c r="Q20" s="17">
        <v>6</v>
      </c>
      <c r="R20" s="17">
        <v>7</v>
      </c>
      <c r="S20" s="17">
        <v>7</v>
      </c>
      <c r="T20" s="17">
        <v>7.5</v>
      </c>
      <c r="U20" s="17">
        <v>8.5</v>
      </c>
      <c r="V20" s="17">
        <v>8</v>
      </c>
      <c r="W20" s="17">
        <v>8</v>
      </c>
      <c r="X20" s="17">
        <v>7.5</v>
      </c>
      <c r="Y20" s="17">
        <v>7.5</v>
      </c>
      <c r="Z20" s="18">
        <f t="shared" si="0"/>
        <v>127</v>
      </c>
      <c r="AA20" s="68">
        <f t="shared" si="1"/>
        <v>5.7727272727272725</v>
      </c>
    </row>
    <row r="21" spans="1:27" ht="15.5" x14ac:dyDescent="0.35">
      <c r="A21" s="11">
        <f>'Data Siswa'!A21</f>
        <v>20</v>
      </c>
      <c r="B21" s="81" t="str">
        <f>'Data Siswa'!B21</f>
        <v>SABRINNA AZZAHRA</v>
      </c>
      <c r="C21" s="11" t="str">
        <f>'Data Siswa'!C21</f>
        <v>0747</v>
      </c>
      <c r="D21" s="17">
        <v>5</v>
      </c>
      <c r="E21" s="17">
        <v>5</v>
      </c>
      <c r="F21" s="17">
        <v>4</v>
      </c>
      <c r="G21" s="17">
        <v>5</v>
      </c>
      <c r="H21" s="17">
        <v>4</v>
      </c>
      <c r="I21" s="17">
        <v>4</v>
      </c>
      <c r="J21" s="17">
        <v>4.5</v>
      </c>
      <c r="K21" s="17">
        <v>5</v>
      </c>
      <c r="L21" s="17">
        <v>4.5</v>
      </c>
      <c r="M21" s="17">
        <v>4.5</v>
      </c>
      <c r="N21" s="17">
        <v>4</v>
      </c>
      <c r="O21" s="17">
        <v>4.5</v>
      </c>
      <c r="P21" s="17">
        <v>4.5</v>
      </c>
      <c r="Q21" s="17">
        <v>5.5</v>
      </c>
      <c r="R21" s="17">
        <v>7</v>
      </c>
      <c r="S21" s="17">
        <v>7</v>
      </c>
      <c r="T21" s="17">
        <v>7.5</v>
      </c>
      <c r="U21" s="17">
        <v>9</v>
      </c>
      <c r="V21" s="17">
        <v>7.5</v>
      </c>
      <c r="W21" s="17">
        <v>7.5</v>
      </c>
      <c r="X21" s="17">
        <v>7</v>
      </c>
      <c r="Y21" s="17">
        <v>8</v>
      </c>
      <c r="Z21" s="18">
        <f t="shared" si="0"/>
        <v>124.5</v>
      </c>
      <c r="AA21" s="68">
        <f t="shared" si="1"/>
        <v>5.6590909090909092</v>
      </c>
    </row>
    <row r="22" spans="1:27" ht="15.5" x14ac:dyDescent="0.35">
      <c r="A22" s="11">
        <f>'Data Siswa'!A22</f>
        <v>21</v>
      </c>
      <c r="B22" s="81" t="str">
        <f>'Data Siswa'!B22</f>
        <v>SELVI SALSABILA</v>
      </c>
      <c r="C22" s="11" t="str">
        <f>'Data Siswa'!C22</f>
        <v>0748</v>
      </c>
      <c r="D22" s="17">
        <v>5</v>
      </c>
      <c r="E22" s="17">
        <v>5</v>
      </c>
      <c r="F22" s="17">
        <v>4.5</v>
      </c>
      <c r="G22" s="17">
        <v>5</v>
      </c>
      <c r="H22" s="17">
        <v>8</v>
      </c>
      <c r="I22" s="17">
        <v>4</v>
      </c>
      <c r="J22" s="17">
        <v>5</v>
      </c>
      <c r="K22" s="17">
        <v>5.5</v>
      </c>
      <c r="L22" s="17">
        <v>4.5</v>
      </c>
      <c r="M22" s="17">
        <v>6</v>
      </c>
      <c r="N22" s="17">
        <v>4.5</v>
      </c>
      <c r="O22" s="17">
        <v>4</v>
      </c>
      <c r="P22" s="17">
        <v>6</v>
      </c>
      <c r="Q22" s="17">
        <v>6</v>
      </c>
      <c r="R22" s="17">
        <v>7</v>
      </c>
      <c r="S22" s="17">
        <v>8</v>
      </c>
      <c r="T22" s="17">
        <v>8</v>
      </c>
      <c r="U22" s="17">
        <v>9</v>
      </c>
      <c r="V22" s="17">
        <v>7.5</v>
      </c>
      <c r="W22" s="17">
        <v>7</v>
      </c>
      <c r="X22" s="17">
        <v>7</v>
      </c>
      <c r="Y22" s="17">
        <v>8</v>
      </c>
      <c r="Z22" s="18">
        <f t="shared" si="0"/>
        <v>134.5</v>
      </c>
      <c r="AA22" s="68">
        <f t="shared" si="1"/>
        <v>6.1136363636363633</v>
      </c>
    </row>
    <row r="23" spans="1:27" ht="15.5" x14ac:dyDescent="0.35">
      <c r="A23" s="11">
        <f>'Data Siswa'!A23</f>
        <v>22</v>
      </c>
      <c r="B23" s="81" t="str">
        <f>'Data Siswa'!B23</f>
        <v>SITI FRANDA MAULIDIYA</v>
      </c>
      <c r="C23" s="11" t="str">
        <f>'Data Siswa'!C23</f>
        <v>0749</v>
      </c>
      <c r="D23" s="17">
        <v>4</v>
      </c>
      <c r="E23" s="17">
        <v>5</v>
      </c>
      <c r="F23" s="17">
        <v>4</v>
      </c>
      <c r="G23" s="17">
        <v>6.5</v>
      </c>
      <c r="H23" s="17">
        <v>4</v>
      </c>
      <c r="I23" s="17">
        <v>4.5</v>
      </c>
      <c r="J23" s="17">
        <v>6</v>
      </c>
      <c r="K23" s="17">
        <v>5</v>
      </c>
      <c r="L23" s="17">
        <v>4.5</v>
      </c>
      <c r="M23" s="17">
        <v>6.5</v>
      </c>
      <c r="N23" s="17">
        <v>4</v>
      </c>
      <c r="O23" s="17">
        <v>4</v>
      </c>
      <c r="P23" s="17">
        <v>4.5</v>
      </c>
      <c r="Q23" s="17">
        <v>5.5</v>
      </c>
      <c r="R23" s="17">
        <v>7</v>
      </c>
      <c r="S23" s="17">
        <v>7</v>
      </c>
      <c r="T23" s="17">
        <v>7.5</v>
      </c>
      <c r="U23" s="17">
        <v>8.5</v>
      </c>
      <c r="V23" s="17">
        <v>7.5</v>
      </c>
      <c r="W23" s="17">
        <v>7.5</v>
      </c>
      <c r="X23" s="17">
        <v>7.5</v>
      </c>
      <c r="Y23" s="17">
        <v>7.5</v>
      </c>
      <c r="Z23" s="18">
        <f t="shared" si="0"/>
        <v>128</v>
      </c>
      <c r="AA23" s="68">
        <f t="shared" si="1"/>
        <v>5.8181818181818183</v>
      </c>
    </row>
    <row r="24" spans="1:27" ht="15.5" x14ac:dyDescent="0.35">
      <c r="A24" s="11">
        <f>'Data Siswa'!A24</f>
        <v>23</v>
      </c>
      <c r="B24" s="81" t="str">
        <f>'Data Siswa'!B24</f>
        <v>SITI NURASIAH</v>
      </c>
      <c r="C24" s="11" t="str">
        <f>'Data Siswa'!C24</f>
        <v>0750</v>
      </c>
      <c r="D24" s="17">
        <v>5</v>
      </c>
      <c r="E24" s="17">
        <v>6</v>
      </c>
      <c r="F24" s="17">
        <v>5.5</v>
      </c>
      <c r="G24" s="17">
        <v>5</v>
      </c>
      <c r="H24" s="17">
        <v>7.5</v>
      </c>
      <c r="I24" s="17">
        <v>7</v>
      </c>
      <c r="J24" s="17">
        <v>5.5</v>
      </c>
      <c r="K24" s="17">
        <v>5</v>
      </c>
      <c r="L24" s="17">
        <v>4.5</v>
      </c>
      <c r="M24" s="17">
        <v>8</v>
      </c>
      <c r="N24" s="17">
        <v>5</v>
      </c>
      <c r="O24" s="17">
        <v>7.5</v>
      </c>
      <c r="P24" s="17">
        <v>8</v>
      </c>
      <c r="Q24" s="17">
        <v>6</v>
      </c>
      <c r="R24" s="17">
        <v>7</v>
      </c>
      <c r="S24" s="17">
        <v>7</v>
      </c>
      <c r="T24" s="17">
        <v>7.5</v>
      </c>
      <c r="U24" s="17">
        <v>8.5</v>
      </c>
      <c r="V24" s="17">
        <v>7.5</v>
      </c>
      <c r="W24" s="17">
        <v>7.5</v>
      </c>
      <c r="X24" s="17">
        <v>7.5</v>
      </c>
      <c r="Y24" s="17">
        <v>8</v>
      </c>
      <c r="Z24" s="18">
        <f t="shared" si="0"/>
        <v>146</v>
      </c>
      <c r="AA24" s="68">
        <f t="shared" si="1"/>
        <v>6.6363636363636367</v>
      </c>
    </row>
    <row r="25" spans="1:27" ht="15.5" x14ac:dyDescent="0.35">
      <c r="A25" s="11">
        <f>'Data Siswa'!A25</f>
        <v>24</v>
      </c>
      <c r="B25" s="81" t="str">
        <f>'Data Siswa'!B25</f>
        <v>SYIFA KHAIRANI NASUTION</v>
      </c>
      <c r="C25" s="11" t="str">
        <f>'Data Siswa'!C25</f>
        <v>0751</v>
      </c>
      <c r="D25" s="17">
        <v>4</v>
      </c>
      <c r="E25" s="17">
        <v>4.5</v>
      </c>
      <c r="F25" s="17">
        <v>4</v>
      </c>
      <c r="G25" s="17">
        <v>4.5</v>
      </c>
      <c r="H25" s="17">
        <v>4</v>
      </c>
      <c r="I25" s="17">
        <v>4</v>
      </c>
      <c r="J25" s="17">
        <v>5</v>
      </c>
      <c r="K25" s="17">
        <v>4</v>
      </c>
      <c r="L25" s="17">
        <v>4.5</v>
      </c>
      <c r="M25" s="17">
        <v>4</v>
      </c>
      <c r="N25" s="17">
        <v>4</v>
      </c>
      <c r="O25" s="17">
        <v>4</v>
      </c>
      <c r="P25" s="17">
        <v>4</v>
      </c>
      <c r="Q25" s="17">
        <v>4.5</v>
      </c>
      <c r="R25" s="17">
        <v>6.5</v>
      </c>
      <c r="S25" s="17">
        <v>6.5</v>
      </c>
      <c r="T25" s="17">
        <v>6.5</v>
      </c>
      <c r="U25" s="17">
        <v>8.5</v>
      </c>
      <c r="V25" s="17">
        <v>7.5</v>
      </c>
      <c r="W25" s="17">
        <v>6.5</v>
      </c>
      <c r="X25" s="17">
        <v>7</v>
      </c>
      <c r="Y25" s="17">
        <v>6.5</v>
      </c>
      <c r="Z25" s="18">
        <f t="shared" si="0"/>
        <v>114.5</v>
      </c>
      <c r="AA25" s="68">
        <f t="shared" si="1"/>
        <v>5.2045454545454541</v>
      </c>
    </row>
    <row r="26" spans="1:27" ht="15.5" x14ac:dyDescent="0.35">
      <c r="A26" s="11">
        <f>'Data Siswa'!A26</f>
        <v>25</v>
      </c>
      <c r="B26" s="81" t="str">
        <f>'Data Siswa'!B26</f>
        <v>ZALFA ELIZA RAMADANI</v>
      </c>
      <c r="C26" s="11" t="str">
        <f>'Data Siswa'!C26</f>
        <v>0752</v>
      </c>
      <c r="D26" s="17">
        <v>4</v>
      </c>
      <c r="E26" s="17">
        <v>6</v>
      </c>
      <c r="F26" s="17">
        <v>4.5</v>
      </c>
      <c r="G26" s="17">
        <v>5</v>
      </c>
      <c r="H26" s="17">
        <v>6.5</v>
      </c>
      <c r="I26" s="17">
        <v>5.5</v>
      </c>
      <c r="J26" s="17">
        <v>5</v>
      </c>
      <c r="K26" s="17">
        <v>4.5</v>
      </c>
      <c r="L26" s="17">
        <v>4.5</v>
      </c>
      <c r="M26" s="17">
        <v>4</v>
      </c>
      <c r="N26" s="17">
        <v>4</v>
      </c>
      <c r="O26" s="17">
        <v>4.5</v>
      </c>
      <c r="P26" s="17">
        <v>4</v>
      </c>
      <c r="Q26" s="17">
        <v>5</v>
      </c>
      <c r="R26" s="17">
        <v>7</v>
      </c>
      <c r="S26" s="17">
        <v>7</v>
      </c>
      <c r="T26" s="17">
        <v>7.5</v>
      </c>
      <c r="U26" s="17">
        <v>7.5</v>
      </c>
      <c r="V26" s="17">
        <v>7.5</v>
      </c>
      <c r="W26" s="17">
        <v>8</v>
      </c>
      <c r="X26" s="17">
        <v>7.5</v>
      </c>
      <c r="Y26" s="17">
        <v>8</v>
      </c>
      <c r="Z26" s="18">
        <f t="shared" si="0"/>
        <v>127</v>
      </c>
      <c r="AA26" s="68">
        <f t="shared" si="1"/>
        <v>5.7727272727272725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K15" sqref="K1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5" width="4.1796875" bestFit="1" customWidth="1"/>
    <col min="6" max="6" width="5.26953125" bestFit="1" customWidth="1"/>
    <col min="7" max="8" width="4.1796875" bestFit="1" customWidth="1"/>
    <col min="9" max="9" width="15.3632812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6328125" customWidth="1"/>
    <col min="25" max="25" width="11.453125" style="5" customWidth="1"/>
  </cols>
  <sheetData>
    <row r="1" spans="1:25" ht="14.5" customHeight="1" x14ac:dyDescent="0.35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5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" customHeight="1" x14ac:dyDescent="0.35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5" x14ac:dyDescent="0.35">
      <c r="A4" s="75">
        <f>'Data Siswa'!A2</f>
        <v>1</v>
      </c>
      <c r="B4" s="82" t="str">
        <f>'Data Siswa'!B2</f>
        <v>AIDA SYIFA AULIYA</v>
      </c>
      <c r="C4" s="75" t="str">
        <f>'Data Siswa'!C2</f>
        <v>0728</v>
      </c>
      <c r="D4" s="17">
        <v>5</v>
      </c>
      <c r="E4" s="17">
        <v>6</v>
      </c>
      <c r="F4" s="17">
        <v>5</v>
      </c>
      <c r="G4" s="17">
        <v>6</v>
      </c>
      <c r="H4" s="17">
        <v>4.5</v>
      </c>
      <c r="I4" s="17">
        <v>5</v>
      </c>
      <c r="J4" s="17">
        <v>7</v>
      </c>
      <c r="K4" s="17">
        <v>6</v>
      </c>
      <c r="L4" s="17">
        <v>6.5</v>
      </c>
      <c r="M4" s="17">
        <v>5</v>
      </c>
      <c r="N4" s="17">
        <v>5</v>
      </c>
      <c r="O4" s="17">
        <v>4.5</v>
      </c>
      <c r="P4" s="17">
        <v>4</v>
      </c>
      <c r="Q4" s="17">
        <v>6</v>
      </c>
      <c r="R4" s="17">
        <v>5</v>
      </c>
      <c r="S4" s="76">
        <f t="shared" ref="S4:S43" si="0">SUM(D4:R4)</f>
        <v>80.5</v>
      </c>
      <c r="T4" s="77">
        <f t="shared" ref="T4:T43" si="1">AVERAGE(D4:R4)</f>
        <v>5.3666666666666663</v>
      </c>
      <c r="U4" s="78"/>
      <c r="V4" s="76">
        <f>SUM('Nilai Tahriri'!Z2,'Nilai Syafahi'!S4)</f>
        <v>219.5</v>
      </c>
      <c r="W4" s="77">
        <f>AVERAGE(D4:R4,'Nilai Tahriri'!D2:Y2)</f>
        <v>5.9324324324324325</v>
      </c>
      <c r="X4" s="79">
        <f t="array" aca="1" ref="X4" ca="1">SUM(IF(V4&lt;OFFSET($V$4,0,0,COUNT(V:V),1),1/COUNTIF(OFFSET($V$4,0,0,COUNT(V:V),1),OFFSET($V$4,0,0,COUNT(V:V),1))))+1</f>
        <v>8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AISYAH RAHMAH ROMADONA</v>
      </c>
      <c r="C5" s="75" t="str">
        <f>'Data Siswa'!C3</f>
        <v>0729</v>
      </c>
      <c r="D5" s="17">
        <v>5.5</v>
      </c>
      <c r="E5" s="17">
        <v>6.5</v>
      </c>
      <c r="F5" s="17">
        <v>5</v>
      </c>
      <c r="G5" s="17">
        <v>6.5</v>
      </c>
      <c r="H5" s="17">
        <v>6</v>
      </c>
      <c r="I5" s="17">
        <v>5</v>
      </c>
      <c r="J5" s="17">
        <v>7.5</v>
      </c>
      <c r="K5" s="17">
        <v>6.5</v>
      </c>
      <c r="L5" s="17">
        <v>7</v>
      </c>
      <c r="M5" s="17">
        <v>7</v>
      </c>
      <c r="N5" s="17">
        <v>6</v>
      </c>
      <c r="O5" s="17">
        <v>7</v>
      </c>
      <c r="P5" s="17">
        <v>6</v>
      </c>
      <c r="Q5" s="17">
        <v>6</v>
      </c>
      <c r="R5" s="17">
        <v>7</v>
      </c>
      <c r="S5" s="76">
        <f t="shared" si="0"/>
        <v>94.5</v>
      </c>
      <c r="T5" s="77">
        <f t="shared" si="1"/>
        <v>6.3</v>
      </c>
      <c r="U5" s="78"/>
      <c r="V5" s="76">
        <f>SUM('Nilai Tahriri'!Z3,'Nilai Syafahi'!S5)</f>
        <v>239</v>
      </c>
      <c r="W5" s="77">
        <f>AVERAGE(D5:R5,'Nilai Tahriri'!D3:Y3)</f>
        <v>6.4594594594594597</v>
      </c>
      <c r="X5" s="79">
        <f t="array" aca="1" ref="X5" ca="1">SUM(IF(V5&lt;OFFSET($V$4,0,0,COUNT(V:V),1),1/COUNTIF(OFFSET($V$4,0,0,COUNT(V:V),1),OFFSET($V$4,0,0,COUNT(V:V),1))))+1</f>
        <v>2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AMIRAH SABRINA</v>
      </c>
      <c r="C6" s="75" t="str">
        <f>'Data Siswa'!C4</f>
        <v>0730</v>
      </c>
      <c r="D6" s="17">
        <v>5</v>
      </c>
      <c r="E6" s="17">
        <v>5</v>
      </c>
      <c r="F6" s="17">
        <v>5</v>
      </c>
      <c r="G6" s="17">
        <v>5</v>
      </c>
      <c r="H6" s="17">
        <v>5.5</v>
      </c>
      <c r="I6" s="17">
        <v>5</v>
      </c>
      <c r="J6" s="17">
        <v>7.5</v>
      </c>
      <c r="K6" s="17">
        <v>7</v>
      </c>
      <c r="L6" s="17">
        <v>8</v>
      </c>
      <c r="M6" s="17">
        <v>5</v>
      </c>
      <c r="N6" s="17">
        <v>6</v>
      </c>
      <c r="O6" s="17">
        <v>6</v>
      </c>
      <c r="P6" s="17">
        <v>6</v>
      </c>
      <c r="Q6" s="17">
        <v>6</v>
      </c>
      <c r="R6" s="17">
        <v>5</v>
      </c>
      <c r="S6" s="76">
        <f t="shared" si="0"/>
        <v>87</v>
      </c>
      <c r="T6" s="77">
        <f t="shared" si="1"/>
        <v>5.8</v>
      </c>
      <c r="U6" s="78"/>
      <c r="V6" s="76">
        <f>SUM('Nilai Tahriri'!Z4,'Nilai Syafahi'!S6)</f>
        <v>217.5</v>
      </c>
      <c r="W6" s="77">
        <f>AVERAGE(D6:R6,'Nilai Tahriri'!D4:Y4)</f>
        <v>5.8783783783783781</v>
      </c>
      <c r="X6" s="79">
        <f t="array" aca="1" ref="X6" ca="1">SUM(IF(V6&lt;OFFSET($V$4,0,0,COUNT(V:V),1),1/COUNTIF(OFFSET($V$4,0,0,COUNT(V:V),1),OFFSET($V$4,0,0,COUNT(V:V),1))))+1</f>
        <v>9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ARINATUL ADILLAH</v>
      </c>
      <c r="C7" s="75" t="str">
        <f>'Data Siswa'!C5</f>
        <v>0731</v>
      </c>
      <c r="D7" s="17">
        <v>5</v>
      </c>
      <c r="E7" s="17">
        <v>4.5</v>
      </c>
      <c r="F7" s="17">
        <v>5</v>
      </c>
      <c r="G7" s="17">
        <v>6</v>
      </c>
      <c r="H7" s="17">
        <v>6</v>
      </c>
      <c r="I7" s="17">
        <v>5</v>
      </c>
      <c r="J7" s="17">
        <v>6</v>
      </c>
      <c r="K7" s="17">
        <v>6.5</v>
      </c>
      <c r="L7" s="17">
        <v>6</v>
      </c>
      <c r="M7" s="17">
        <v>7</v>
      </c>
      <c r="N7" s="17">
        <v>6</v>
      </c>
      <c r="O7" s="17">
        <v>7</v>
      </c>
      <c r="P7" s="17">
        <v>7</v>
      </c>
      <c r="Q7" s="17">
        <v>6</v>
      </c>
      <c r="R7" s="17">
        <v>7</v>
      </c>
      <c r="S7" s="76">
        <f t="shared" si="0"/>
        <v>90</v>
      </c>
      <c r="T7" s="77">
        <f t="shared" si="1"/>
        <v>6</v>
      </c>
      <c r="U7" s="78"/>
      <c r="V7" s="76">
        <f>SUM('Nilai Tahriri'!Z5,'Nilai Syafahi'!S7)</f>
        <v>239.5</v>
      </c>
      <c r="W7" s="77">
        <f>AVERAGE(D7:R7,'Nilai Tahriri'!D5:Y5)</f>
        <v>6.4729729729729728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ASHEFFA MULYANI</v>
      </c>
      <c r="C8" s="75" t="str">
        <f>'Data Siswa'!C6</f>
        <v>0732</v>
      </c>
      <c r="D8" s="17">
        <v>6</v>
      </c>
      <c r="E8" s="17">
        <v>5.5</v>
      </c>
      <c r="F8" s="17">
        <v>5</v>
      </c>
      <c r="G8" s="17">
        <v>5</v>
      </c>
      <c r="H8" s="17">
        <v>4.5</v>
      </c>
      <c r="I8" s="17">
        <v>5</v>
      </c>
      <c r="J8" s="17">
        <v>6.5</v>
      </c>
      <c r="K8" s="17">
        <v>7</v>
      </c>
      <c r="L8" s="17">
        <v>6</v>
      </c>
      <c r="M8" s="17">
        <v>6</v>
      </c>
      <c r="N8" s="17">
        <v>5</v>
      </c>
      <c r="O8" s="17">
        <v>6</v>
      </c>
      <c r="P8" s="17">
        <v>4</v>
      </c>
      <c r="Q8" s="17">
        <v>6</v>
      </c>
      <c r="R8" s="17">
        <v>4</v>
      </c>
      <c r="S8" s="76">
        <f t="shared" si="0"/>
        <v>81.5</v>
      </c>
      <c r="T8" s="77">
        <f t="shared" si="1"/>
        <v>5.4333333333333336</v>
      </c>
      <c r="U8" s="78"/>
      <c r="V8" s="76">
        <f>SUM('Nilai Tahriri'!Z6,'Nilai Syafahi'!S8)</f>
        <v>225.5</v>
      </c>
      <c r="W8" s="77">
        <f>AVERAGE(D8:R8,'Nilai Tahriri'!D6:Y6)</f>
        <v>6.0945945945945947</v>
      </c>
      <c r="X8" s="79">
        <f t="array" aca="1" ref="X8" ca="1">SUM(IF(V8&lt;OFFSET($V$4,0,0,COUNT(V:V),1),1/COUNTIF(OFFSET($V$4,0,0,COUNT(V:V),1),OFFSET($V$4,0,0,COUNT(V:V),1))))+1</f>
        <v>6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ASYFA APRILIA</v>
      </c>
      <c r="C9" s="75" t="str">
        <f>'Data Siswa'!C7</f>
        <v>0733</v>
      </c>
      <c r="D9" s="17">
        <v>4</v>
      </c>
      <c r="E9" s="17">
        <v>5.5</v>
      </c>
      <c r="F9" s="17">
        <v>4</v>
      </c>
      <c r="G9" s="17">
        <v>5</v>
      </c>
      <c r="H9" s="17">
        <v>4</v>
      </c>
      <c r="I9" s="17">
        <v>5</v>
      </c>
      <c r="J9" s="17">
        <v>6</v>
      </c>
      <c r="K9" s="17">
        <v>6.5</v>
      </c>
      <c r="L9" s="17">
        <v>6</v>
      </c>
      <c r="M9" s="17">
        <v>4</v>
      </c>
      <c r="N9" s="17">
        <v>4</v>
      </c>
      <c r="O9" s="17">
        <v>6</v>
      </c>
      <c r="P9" s="17">
        <v>4</v>
      </c>
      <c r="Q9" s="17">
        <v>6</v>
      </c>
      <c r="R9" s="17">
        <v>4</v>
      </c>
      <c r="S9" s="76">
        <f t="shared" si="0"/>
        <v>74</v>
      </c>
      <c r="T9" s="77">
        <f t="shared" si="1"/>
        <v>4.9333333333333336</v>
      </c>
      <c r="U9" s="78"/>
      <c r="V9" s="76">
        <f>SUM('Nilai Tahriri'!Z7,'Nilai Syafahi'!S9)</f>
        <v>198</v>
      </c>
      <c r="W9" s="77">
        <f>AVERAGE(D9:R9,'Nilai Tahriri'!D7:Y7)</f>
        <v>5.3513513513513518</v>
      </c>
      <c r="X9" s="79">
        <f t="array" aca="1" ref="X9" ca="1">SUM(IF(V9&lt;OFFSET($V$4,0,0,COUNT(V:V),1),1/COUNTIF(OFFSET($V$4,0,0,COUNT(V:V),1),OFFSET($V$4,0,0,COUNT(V:V),1))))+1</f>
        <v>18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AYU NAPIAH SAFITRI</v>
      </c>
      <c r="C10" s="75" t="str">
        <f>'Data Siswa'!C8</f>
        <v>0734</v>
      </c>
      <c r="D10" s="17">
        <v>5</v>
      </c>
      <c r="E10" s="17">
        <v>5</v>
      </c>
      <c r="F10" s="17">
        <v>4</v>
      </c>
      <c r="G10" s="17">
        <v>5</v>
      </c>
      <c r="H10" s="17">
        <v>4</v>
      </c>
      <c r="I10" s="17">
        <v>5</v>
      </c>
      <c r="J10" s="17">
        <v>6.5</v>
      </c>
      <c r="K10" s="17">
        <v>6</v>
      </c>
      <c r="L10" s="17">
        <v>6.5</v>
      </c>
      <c r="M10" s="17">
        <v>5</v>
      </c>
      <c r="N10" s="17">
        <v>6</v>
      </c>
      <c r="O10" s="17">
        <v>4.5</v>
      </c>
      <c r="P10" s="17">
        <v>6</v>
      </c>
      <c r="Q10" s="17">
        <v>6</v>
      </c>
      <c r="R10" s="17">
        <v>4</v>
      </c>
      <c r="S10" s="76">
        <f t="shared" si="0"/>
        <v>78.5</v>
      </c>
      <c r="T10" s="77">
        <f t="shared" si="1"/>
        <v>5.2333333333333334</v>
      </c>
      <c r="U10" s="78"/>
      <c r="V10" s="76">
        <f>SUM('Nilai Tahriri'!Z8,'Nilai Syafahi'!S10)</f>
        <v>202.5</v>
      </c>
      <c r="W10" s="77">
        <f>AVERAGE(D10:R10,'Nilai Tahriri'!D8:Y8)</f>
        <v>5.4729729729729728</v>
      </c>
      <c r="X10" s="79">
        <f t="array" aca="1" ref="X10" ca="1">SUM(IF(V10&lt;OFFSET($V$4,0,0,COUNT(V:V),1),1/COUNTIF(OFFSET($V$4,0,0,COUNT(V:V),1),OFFSET($V$4,0,0,COUNT(V:V),1))))+1</f>
        <v>14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CHIKA ARIDHA SITI FATIMAH</v>
      </c>
      <c r="C11" s="75" t="str">
        <f>'Data Siswa'!C9</f>
        <v>0735</v>
      </c>
      <c r="D11" s="17">
        <v>5</v>
      </c>
      <c r="E11" s="17">
        <v>6.5</v>
      </c>
      <c r="F11" s="17">
        <v>4</v>
      </c>
      <c r="G11" s="17">
        <v>6</v>
      </c>
      <c r="H11" s="17">
        <v>5</v>
      </c>
      <c r="I11" s="17">
        <v>5</v>
      </c>
      <c r="J11" s="17">
        <v>6.5</v>
      </c>
      <c r="K11" s="17">
        <v>6</v>
      </c>
      <c r="L11" s="17">
        <v>6.5</v>
      </c>
      <c r="M11" s="17">
        <v>7</v>
      </c>
      <c r="N11" s="17">
        <v>6</v>
      </c>
      <c r="O11" s="17">
        <v>6</v>
      </c>
      <c r="P11" s="17">
        <v>4</v>
      </c>
      <c r="Q11" s="17">
        <v>7</v>
      </c>
      <c r="R11" s="17">
        <v>7</v>
      </c>
      <c r="S11" s="76">
        <f t="shared" si="0"/>
        <v>87.5</v>
      </c>
      <c r="T11" s="77">
        <f t="shared" si="1"/>
        <v>5.833333333333333</v>
      </c>
      <c r="U11" s="78"/>
      <c r="V11" s="76">
        <f>SUM('Nilai Tahriri'!Z9,'Nilai Syafahi'!S11)</f>
        <v>222.5</v>
      </c>
      <c r="W11" s="77">
        <f>AVERAGE(D11:R11,'Nilai Tahriri'!D9:Y9)</f>
        <v>6.0135135135135132</v>
      </c>
      <c r="X11" s="79">
        <f t="array" aca="1" ref="X11" ca="1">SUM(IF(V11&lt;OFFSET($V$4,0,0,COUNT(V:V),1),1/COUNTIF(OFFSET($V$4,0,0,COUNT(V:V),1),OFFSET($V$4,0,0,COUNT(V:V),1))))+1</f>
        <v>7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DIAH KUSUMAH NINGRUM</v>
      </c>
      <c r="C12" s="75" t="str">
        <f>'Data Siswa'!C10</f>
        <v>0736</v>
      </c>
      <c r="D12" s="17">
        <v>4.5</v>
      </c>
      <c r="E12" s="17">
        <v>5</v>
      </c>
      <c r="F12" s="17">
        <v>4</v>
      </c>
      <c r="G12" s="17">
        <v>6</v>
      </c>
      <c r="H12" s="17">
        <v>5</v>
      </c>
      <c r="I12" s="17">
        <v>5</v>
      </c>
      <c r="J12" s="17">
        <v>6.5</v>
      </c>
      <c r="K12" s="17">
        <v>6</v>
      </c>
      <c r="L12" s="17">
        <v>6</v>
      </c>
      <c r="M12" s="17">
        <v>5</v>
      </c>
      <c r="N12" s="17">
        <v>5</v>
      </c>
      <c r="O12" s="17">
        <v>5</v>
      </c>
      <c r="P12" s="17">
        <v>4</v>
      </c>
      <c r="Q12" s="17">
        <v>6</v>
      </c>
      <c r="R12" s="17">
        <v>4</v>
      </c>
      <c r="S12" s="76">
        <f t="shared" si="0"/>
        <v>77</v>
      </c>
      <c r="T12" s="77">
        <f t="shared" si="1"/>
        <v>5.1333333333333337</v>
      </c>
      <c r="U12" s="78"/>
      <c r="V12" s="76">
        <f>SUM('Nilai Tahriri'!Z10,'Nilai Syafahi'!S12)</f>
        <v>207.5</v>
      </c>
      <c r="W12" s="77">
        <f>AVERAGE(D12:R12,'Nilai Tahriri'!D10:Y10)</f>
        <v>5.6081081081081079</v>
      </c>
      <c r="X12" s="79">
        <f t="array" aca="1" ref="X12" ca="1">SUM(IF(V12&lt;OFFSET($V$4,0,0,COUNT(V:V),1),1/COUNTIF(OFFSET($V$4,0,0,COUNT(V:V),1),OFFSET($V$4,0,0,COUNT(V:V),1))))+1</f>
        <v>12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FATIMAH AZZAHRA</v>
      </c>
      <c r="C13" s="75" t="str">
        <f>'Data Siswa'!C11</f>
        <v>0737</v>
      </c>
      <c r="D13" s="17">
        <v>4.5</v>
      </c>
      <c r="E13" s="17">
        <v>5</v>
      </c>
      <c r="F13" s="17">
        <v>4</v>
      </c>
      <c r="G13" s="17">
        <v>5</v>
      </c>
      <c r="H13" s="17">
        <v>5</v>
      </c>
      <c r="I13" s="17">
        <v>5</v>
      </c>
      <c r="J13" s="17">
        <v>7</v>
      </c>
      <c r="K13" s="17">
        <v>6</v>
      </c>
      <c r="L13" s="17">
        <v>7</v>
      </c>
      <c r="M13" s="17">
        <v>6</v>
      </c>
      <c r="N13" s="17">
        <v>5</v>
      </c>
      <c r="O13" s="17">
        <v>5</v>
      </c>
      <c r="P13" s="17">
        <v>4</v>
      </c>
      <c r="Q13" s="17">
        <v>6</v>
      </c>
      <c r="R13" s="17">
        <v>4</v>
      </c>
      <c r="S13" s="76">
        <f t="shared" si="0"/>
        <v>78.5</v>
      </c>
      <c r="T13" s="77">
        <f t="shared" si="1"/>
        <v>5.2333333333333334</v>
      </c>
      <c r="U13" s="78"/>
      <c r="V13" s="76">
        <f>SUM('Nilai Tahriri'!Z11,'Nilai Syafahi'!S13)</f>
        <v>215</v>
      </c>
      <c r="W13" s="77">
        <f>AVERAGE(D13:R13,'Nilai Tahriri'!D11:Y11)</f>
        <v>5.8108108108108105</v>
      </c>
      <c r="X13" s="79">
        <f t="array" aca="1" ref="X13" ca="1">SUM(IF(V13&lt;OFFSET($V$4,0,0,COUNT(V:V),1),1/COUNTIF(OFFSET($V$4,0,0,COUNT(V:V),1),OFFSET($V$4,0,0,COUNT(V:V),1))))+1</f>
        <v>11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INDANA JULFA</v>
      </c>
      <c r="C14" s="75" t="str">
        <f>'Data Siswa'!C12</f>
        <v>0738</v>
      </c>
      <c r="D14" s="17">
        <v>4</v>
      </c>
      <c r="E14" s="17">
        <v>5</v>
      </c>
      <c r="F14" s="17">
        <v>4</v>
      </c>
      <c r="G14" s="17">
        <v>4</v>
      </c>
      <c r="H14" s="17">
        <v>4</v>
      </c>
      <c r="I14" s="17">
        <v>4</v>
      </c>
      <c r="J14" s="17">
        <v>7</v>
      </c>
      <c r="K14" s="17">
        <v>6</v>
      </c>
      <c r="L14" s="17">
        <v>6</v>
      </c>
      <c r="M14" s="17">
        <v>4</v>
      </c>
      <c r="N14" s="17">
        <v>4</v>
      </c>
      <c r="O14" s="17">
        <v>5</v>
      </c>
      <c r="P14" s="17">
        <v>4</v>
      </c>
      <c r="Q14" s="17">
        <v>6</v>
      </c>
      <c r="R14" s="17">
        <v>4</v>
      </c>
      <c r="S14" s="76">
        <f t="shared" si="0"/>
        <v>71</v>
      </c>
      <c r="T14" s="77">
        <f t="shared" si="1"/>
        <v>4.7333333333333334</v>
      </c>
      <c r="U14" s="78"/>
      <c r="V14" s="76">
        <f>SUM('Nilai Tahriri'!Z12,'Nilai Syafahi'!S14)</f>
        <v>198</v>
      </c>
      <c r="W14" s="77">
        <f>AVERAGE(D14:R14,'Nilai Tahriri'!D12:Y12)</f>
        <v>5.3513513513513518</v>
      </c>
      <c r="X14" s="79">
        <f t="array" aca="1" ref="X14" ca="1">SUM(IF(V14&lt;OFFSET($V$4,0,0,COUNT(V:V),1),1/COUNTIF(OFFSET($V$4,0,0,COUNT(V:V),1),OFFSET($V$4,0,0,COUNT(V:V),1))))+1</f>
        <v>18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KESYA MAULIDA NASUTION</v>
      </c>
      <c r="C15" s="75" t="str">
        <f>'Data Siswa'!C13</f>
        <v>0739</v>
      </c>
      <c r="D15" s="17">
        <v>4</v>
      </c>
      <c r="E15" s="17">
        <v>4.5</v>
      </c>
      <c r="F15" s="17">
        <v>4</v>
      </c>
      <c r="G15" s="17">
        <v>4</v>
      </c>
      <c r="H15" s="17">
        <v>4</v>
      </c>
      <c r="I15" s="17">
        <v>4</v>
      </c>
      <c r="J15" s="17">
        <v>6.5</v>
      </c>
      <c r="K15" s="17">
        <v>6</v>
      </c>
      <c r="L15" s="17">
        <v>6</v>
      </c>
      <c r="M15" s="17">
        <v>4</v>
      </c>
      <c r="N15" s="17">
        <v>4</v>
      </c>
      <c r="O15" s="17">
        <v>4</v>
      </c>
      <c r="P15" s="17">
        <v>4</v>
      </c>
      <c r="Q15" s="17">
        <v>6</v>
      </c>
      <c r="R15" s="17">
        <v>4</v>
      </c>
      <c r="S15" s="76">
        <f t="shared" si="0"/>
        <v>69</v>
      </c>
      <c r="T15" s="77">
        <f t="shared" si="1"/>
        <v>4.5999999999999996</v>
      </c>
      <c r="U15" s="78"/>
      <c r="V15" s="76">
        <f>SUM('Nilai Tahriri'!Z13,'Nilai Syafahi'!S15)</f>
        <v>185</v>
      </c>
      <c r="W15" s="77">
        <f>AVERAGE(D15:R15,'Nilai Tahriri'!D13:Y13)</f>
        <v>5</v>
      </c>
      <c r="X15" s="79">
        <f t="array" aca="1" ref="X15" ca="1">SUM(IF(V15&lt;OFFSET($V$4,0,0,COUNT(V:V),1),1/COUNTIF(OFFSET($V$4,0,0,COUNT(V:V),1),OFFSET($V$4,0,0,COUNT(V:V),1))))+1</f>
        <v>21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MILIK TRI JULASTRI</v>
      </c>
      <c r="C16" s="75" t="str">
        <f>'Data Siswa'!C14</f>
        <v>0740</v>
      </c>
      <c r="D16" s="17">
        <v>4.5</v>
      </c>
      <c r="E16" s="17">
        <v>4</v>
      </c>
      <c r="F16" s="17">
        <v>4</v>
      </c>
      <c r="G16" s="17">
        <v>4</v>
      </c>
      <c r="H16" s="17">
        <v>4</v>
      </c>
      <c r="I16" s="17">
        <v>4</v>
      </c>
      <c r="J16" s="17">
        <v>6.5</v>
      </c>
      <c r="K16" s="17">
        <v>7</v>
      </c>
      <c r="L16" s="17">
        <v>6.5</v>
      </c>
      <c r="M16" s="17">
        <v>6</v>
      </c>
      <c r="N16" s="17">
        <v>5</v>
      </c>
      <c r="O16" s="17">
        <v>4</v>
      </c>
      <c r="P16" s="17">
        <v>4</v>
      </c>
      <c r="Q16" s="17">
        <v>6</v>
      </c>
      <c r="R16" s="17">
        <v>4</v>
      </c>
      <c r="S16" s="76">
        <f t="shared" si="0"/>
        <v>73.5</v>
      </c>
      <c r="T16" s="77">
        <f t="shared" si="1"/>
        <v>4.9000000000000004</v>
      </c>
      <c r="U16" s="78"/>
      <c r="V16" s="76">
        <f>SUM('Nilai Tahriri'!Z14,'Nilai Syafahi'!S16)</f>
        <v>196</v>
      </c>
      <c r="W16" s="77">
        <f>AVERAGE(D16:R16,'Nilai Tahriri'!D14:Y14)</f>
        <v>5.2972972972972974</v>
      </c>
      <c r="X16" s="79">
        <f t="array" aca="1" ref="X16" ca="1">SUM(IF(V16&lt;OFFSET($V$4,0,0,COUNT(V:V),1),1/COUNTIF(OFFSET($V$4,0,0,COUNT(V:V),1),OFFSET($V$4,0,0,COUNT(V:V),1))))+1</f>
        <v>19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MUHAJIROH</v>
      </c>
      <c r="C17" s="75" t="str">
        <f>'Data Siswa'!C15</f>
        <v>0741</v>
      </c>
      <c r="D17" s="17">
        <v>5</v>
      </c>
      <c r="E17" s="17">
        <v>6</v>
      </c>
      <c r="F17" s="17">
        <v>4</v>
      </c>
      <c r="G17" s="17">
        <v>6</v>
      </c>
      <c r="H17" s="17">
        <v>6</v>
      </c>
      <c r="I17" s="17">
        <v>4</v>
      </c>
      <c r="J17" s="17">
        <v>6.5</v>
      </c>
      <c r="K17" s="17">
        <v>6.5</v>
      </c>
      <c r="L17" s="17">
        <v>6</v>
      </c>
      <c r="M17" s="17">
        <v>7</v>
      </c>
      <c r="N17" s="17">
        <v>6</v>
      </c>
      <c r="O17" s="17">
        <v>7</v>
      </c>
      <c r="P17" s="17">
        <v>7</v>
      </c>
      <c r="Q17" s="17">
        <v>6</v>
      </c>
      <c r="R17" s="17">
        <v>7</v>
      </c>
      <c r="S17" s="76">
        <f t="shared" si="0"/>
        <v>90</v>
      </c>
      <c r="T17" s="77">
        <f t="shared" si="1"/>
        <v>6</v>
      </c>
      <c r="U17" s="78"/>
      <c r="V17" s="76">
        <f>SUM('Nilai Tahriri'!Z15,'Nilai Syafahi'!S17)</f>
        <v>235.5</v>
      </c>
      <c r="W17" s="77">
        <f>AVERAGE(D17:R17,'Nilai Tahriri'!D15:Y15)</f>
        <v>6.3648648648648649</v>
      </c>
      <c r="X17" s="79">
        <f t="array" aca="1" ref="X17" ca="1">SUM(IF(V17&lt;OFFSET($V$4,0,0,COUNT(V:V),1),1/COUNTIF(OFFSET($V$4,0,0,COUNT(V:V),1),OFFSET($V$4,0,0,COUNT(V:V),1))))+1</f>
        <v>4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NAJMA NUR SYIFA</v>
      </c>
      <c r="C18" s="75" t="str">
        <f>'Data Siswa'!C16</f>
        <v>0742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22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NAYLA DURROTUN NASIHAH</v>
      </c>
      <c r="C19" s="75" t="str">
        <f>'Data Siswa'!C17</f>
        <v>0743</v>
      </c>
      <c r="D19" s="17">
        <v>4</v>
      </c>
      <c r="E19" s="17">
        <v>4</v>
      </c>
      <c r="F19" s="17">
        <v>4</v>
      </c>
      <c r="G19" s="17">
        <v>4</v>
      </c>
      <c r="H19" s="17">
        <v>4</v>
      </c>
      <c r="I19" s="17">
        <v>4</v>
      </c>
      <c r="J19" s="17">
        <v>6.5</v>
      </c>
      <c r="K19" s="17">
        <v>6.5</v>
      </c>
      <c r="L19" s="17">
        <v>6.5</v>
      </c>
      <c r="M19" s="17">
        <v>4</v>
      </c>
      <c r="N19" s="17">
        <v>4</v>
      </c>
      <c r="O19" s="17">
        <v>4</v>
      </c>
      <c r="P19" s="17">
        <v>4</v>
      </c>
      <c r="Q19" s="17">
        <v>6</v>
      </c>
      <c r="R19" s="17">
        <v>4</v>
      </c>
      <c r="S19" s="76">
        <f t="shared" si="0"/>
        <v>69.5</v>
      </c>
      <c r="T19" s="77">
        <f t="shared" si="1"/>
        <v>4.6333333333333337</v>
      </c>
      <c r="U19" s="78"/>
      <c r="V19" s="76">
        <f>SUM('Nilai Tahriri'!Z17,'Nilai Syafahi'!S19)</f>
        <v>202</v>
      </c>
      <c r="W19" s="77">
        <f>AVERAGE(D19:R19,'Nilai Tahriri'!D17:Y17)</f>
        <v>5.4594594594594597</v>
      </c>
      <c r="X19" s="79">
        <f t="array" aca="1" ref="X19" ca="1">SUM(IF(V19&lt;OFFSET($V$4,0,0,COUNT(V:V),1),1/COUNTIF(OFFSET($V$4,0,0,COUNT(V:V),1),OFFSET($V$4,0,0,COUNT(V:V),1))))+1</f>
        <v>15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NAZILA AFRAH MAZIYYA</v>
      </c>
      <c r="C20" s="75" t="str">
        <f>'Data Siswa'!C18</f>
        <v>0744</v>
      </c>
      <c r="D20" s="17">
        <v>5</v>
      </c>
      <c r="E20" s="17">
        <v>5</v>
      </c>
      <c r="F20" s="17">
        <v>5</v>
      </c>
      <c r="G20" s="17">
        <v>6</v>
      </c>
      <c r="H20" s="17">
        <v>5</v>
      </c>
      <c r="I20" s="17">
        <v>5</v>
      </c>
      <c r="J20" s="17">
        <v>6.5</v>
      </c>
      <c r="K20" s="17">
        <v>7</v>
      </c>
      <c r="L20" s="17">
        <v>7.5</v>
      </c>
      <c r="M20" s="17">
        <v>4</v>
      </c>
      <c r="N20" s="17">
        <v>4</v>
      </c>
      <c r="O20" s="17">
        <v>5</v>
      </c>
      <c r="P20" s="17">
        <v>4</v>
      </c>
      <c r="Q20" s="17">
        <v>6</v>
      </c>
      <c r="R20" s="17">
        <v>4</v>
      </c>
      <c r="S20" s="76">
        <f t="shared" si="0"/>
        <v>79</v>
      </c>
      <c r="T20" s="77">
        <f t="shared" si="1"/>
        <v>5.2666666666666666</v>
      </c>
      <c r="U20" s="78"/>
      <c r="V20" s="76">
        <f>SUM('Nilai Tahriri'!Z18,'Nilai Syafahi'!S20)</f>
        <v>217.5</v>
      </c>
      <c r="W20" s="77">
        <f>AVERAGE(D20:R20,'Nilai Tahriri'!D18:Y18)</f>
        <v>5.8783783783783781</v>
      </c>
      <c r="X20" s="79">
        <f t="array" aca="1" ref="X20" ca="1">SUM(IF(V20&lt;OFFSET($V$4,0,0,COUNT(V:V),1),1/COUNTIF(OFFSET($V$4,0,0,COUNT(V:V),1),OFFSET($V$4,0,0,COUNT(V:V),1))))+1</f>
        <v>9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NURI ALISSANTIKA</v>
      </c>
      <c r="C21" s="75" t="str">
        <f>'Data Siswa'!C19</f>
        <v>0745</v>
      </c>
      <c r="D21" s="17">
        <v>4</v>
      </c>
      <c r="E21" s="17">
        <v>6</v>
      </c>
      <c r="F21" s="17">
        <v>4.5</v>
      </c>
      <c r="G21" s="17">
        <v>7.5</v>
      </c>
      <c r="H21" s="17">
        <v>4.5</v>
      </c>
      <c r="I21" s="17">
        <v>4</v>
      </c>
      <c r="J21" s="17">
        <v>6.5</v>
      </c>
      <c r="K21" s="17">
        <v>6.5</v>
      </c>
      <c r="L21" s="17">
        <v>6.5</v>
      </c>
      <c r="M21" s="17">
        <v>6</v>
      </c>
      <c r="N21" s="17">
        <v>6</v>
      </c>
      <c r="O21" s="17">
        <v>5</v>
      </c>
      <c r="P21" s="17">
        <v>5</v>
      </c>
      <c r="Q21" s="17">
        <v>6</v>
      </c>
      <c r="R21" s="17">
        <v>6</v>
      </c>
      <c r="S21" s="76">
        <f t="shared" si="0"/>
        <v>84</v>
      </c>
      <c r="T21" s="77">
        <f t="shared" si="1"/>
        <v>5.6</v>
      </c>
      <c r="U21" s="78"/>
      <c r="V21" s="76">
        <f>SUM('Nilai Tahriri'!Z19,'Nilai Syafahi'!S21)</f>
        <v>236</v>
      </c>
      <c r="W21" s="77">
        <f>AVERAGE(D21:R21,'Nilai Tahriri'!D19:Y19)</f>
        <v>6.3783783783783781</v>
      </c>
      <c r="X21" s="79">
        <f t="array" aca="1" ref="X21" ca="1">SUM(IF(V21&lt;OFFSET($V$4,0,0,COUNT(V:V),1),1/COUNTIF(OFFSET($V$4,0,0,COUNT(V:V),1),OFFSET($V$4,0,0,COUNT(V:V),1))))+1</f>
        <v>3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QONITATUNNISA A'BIDAH</v>
      </c>
      <c r="C22" s="75" t="str">
        <f>'Data Siswa'!C20</f>
        <v>0746</v>
      </c>
      <c r="D22" s="17">
        <v>4</v>
      </c>
      <c r="E22" s="17">
        <v>4</v>
      </c>
      <c r="F22" s="17">
        <v>4</v>
      </c>
      <c r="G22" s="17">
        <v>5</v>
      </c>
      <c r="H22" s="17">
        <v>4</v>
      </c>
      <c r="I22" s="17">
        <v>4</v>
      </c>
      <c r="J22" s="17">
        <v>6.5</v>
      </c>
      <c r="K22" s="17">
        <v>7</v>
      </c>
      <c r="L22" s="17">
        <v>6.5</v>
      </c>
      <c r="M22" s="17">
        <v>5</v>
      </c>
      <c r="N22" s="17">
        <v>4</v>
      </c>
      <c r="O22" s="17">
        <v>4</v>
      </c>
      <c r="P22" s="17">
        <v>4</v>
      </c>
      <c r="Q22" s="17">
        <v>6</v>
      </c>
      <c r="R22" s="17">
        <v>4</v>
      </c>
      <c r="S22" s="76">
        <f t="shared" si="0"/>
        <v>72</v>
      </c>
      <c r="T22" s="77">
        <f t="shared" si="1"/>
        <v>4.8</v>
      </c>
      <c r="U22" s="78"/>
      <c r="V22" s="76">
        <f>SUM('Nilai Tahriri'!Z20,'Nilai Syafahi'!S22)</f>
        <v>199</v>
      </c>
      <c r="W22" s="77">
        <f>AVERAGE(D22:R22,'Nilai Tahriri'!D20:Y20)</f>
        <v>5.3783783783783781</v>
      </c>
      <c r="X22" s="79">
        <f t="array" aca="1" ref="X22" ca="1">SUM(IF(V22&lt;OFFSET($V$4,0,0,COUNT(V:V),1),1/COUNTIF(OFFSET($V$4,0,0,COUNT(V:V),1),OFFSET($V$4,0,0,COUNT(V:V),1))))+1</f>
        <v>17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SABRINNA AZZAHRA</v>
      </c>
      <c r="C23" s="75" t="str">
        <f>'Data Siswa'!C21</f>
        <v>0747</v>
      </c>
      <c r="D23" s="17">
        <v>4</v>
      </c>
      <c r="E23" s="17">
        <v>4.5</v>
      </c>
      <c r="F23" s="17">
        <v>4</v>
      </c>
      <c r="G23" s="17">
        <v>4</v>
      </c>
      <c r="H23" s="17">
        <v>4</v>
      </c>
      <c r="I23" s="17">
        <v>4</v>
      </c>
      <c r="J23" s="17">
        <v>6.5</v>
      </c>
      <c r="K23" s="17">
        <v>6</v>
      </c>
      <c r="L23" s="17">
        <v>6</v>
      </c>
      <c r="M23" s="17">
        <v>4</v>
      </c>
      <c r="N23" s="17">
        <v>4</v>
      </c>
      <c r="O23" s="17">
        <v>4</v>
      </c>
      <c r="P23" s="17">
        <v>4</v>
      </c>
      <c r="Q23" s="17">
        <v>6</v>
      </c>
      <c r="R23" s="17">
        <v>5</v>
      </c>
      <c r="S23" s="76">
        <f t="shared" si="0"/>
        <v>70</v>
      </c>
      <c r="T23" s="77">
        <f t="shared" si="1"/>
        <v>4.666666666666667</v>
      </c>
      <c r="U23" s="78"/>
      <c r="V23" s="76">
        <f>SUM('Nilai Tahriri'!Z21,'Nilai Syafahi'!S23)</f>
        <v>194.5</v>
      </c>
      <c r="W23" s="77">
        <f>AVERAGE(D23:R23,'Nilai Tahriri'!D21:Y21)</f>
        <v>5.256756756756757</v>
      </c>
      <c r="X23" s="79">
        <f t="array" aca="1" ref="X23" ca="1">SUM(IF(V23&lt;OFFSET($V$4,0,0,COUNT(V:V),1),1/COUNTIF(OFFSET($V$4,0,0,COUNT(V:V),1),OFFSET($V$4,0,0,COUNT(V:V),1))))+1</f>
        <v>20</v>
      </c>
      <c r="Y23" s="62" t="s">
        <v>272</v>
      </c>
    </row>
    <row r="24" spans="1:25" ht="15.5" x14ac:dyDescent="0.35">
      <c r="A24" s="75">
        <f>'Data Siswa'!A22</f>
        <v>21</v>
      </c>
      <c r="B24" s="82" t="str">
        <f>'Data Siswa'!B22</f>
        <v>SELVI SALSABILA</v>
      </c>
      <c r="C24" s="75" t="str">
        <f>'Data Siswa'!C22</f>
        <v>0748</v>
      </c>
      <c r="D24" s="17">
        <v>5</v>
      </c>
      <c r="E24" s="17">
        <v>5</v>
      </c>
      <c r="F24" s="17">
        <v>5</v>
      </c>
      <c r="G24" s="17">
        <v>5</v>
      </c>
      <c r="H24" s="17">
        <v>5.5</v>
      </c>
      <c r="I24" s="17">
        <v>5</v>
      </c>
      <c r="J24" s="17">
        <v>7</v>
      </c>
      <c r="K24" s="17">
        <v>6</v>
      </c>
      <c r="L24" s="17">
        <v>6</v>
      </c>
      <c r="M24" s="17">
        <v>6</v>
      </c>
      <c r="N24" s="17">
        <v>6</v>
      </c>
      <c r="O24" s="17">
        <v>5</v>
      </c>
      <c r="P24" s="17">
        <v>5</v>
      </c>
      <c r="Q24" s="17">
        <v>6</v>
      </c>
      <c r="R24" s="17">
        <v>5</v>
      </c>
      <c r="S24" s="76">
        <f t="shared" si="0"/>
        <v>82.5</v>
      </c>
      <c r="T24" s="77">
        <f t="shared" si="1"/>
        <v>5.5</v>
      </c>
      <c r="U24" s="78"/>
      <c r="V24" s="76">
        <f>SUM('Nilai Tahriri'!Z22,'Nilai Syafahi'!S24)</f>
        <v>217</v>
      </c>
      <c r="W24" s="77">
        <f>AVERAGE(D24:R24,'Nilai Tahriri'!D22:Y22)</f>
        <v>5.8648648648648649</v>
      </c>
      <c r="X24" s="79">
        <f t="array" aca="1" ref="X24" ca="1">SUM(IF(V24&lt;OFFSET($V$4,0,0,COUNT(V:V),1),1/COUNTIF(OFFSET($V$4,0,0,COUNT(V:V),1),OFFSET($V$4,0,0,COUNT(V:V),1))))+1</f>
        <v>10</v>
      </c>
      <c r="Y24" s="62" t="s">
        <v>272</v>
      </c>
    </row>
    <row r="25" spans="1:25" ht="15.5" x14ac:dyDescent="0.35">
      <c r="A25" s="75">
        <f>'Data Siswa'!A23</f>
        <v>22</v>
      </c>
      <c r="B25" s="82" t="str">
        <f>'Data Siswa'!B23</f>
        <v>SITI FRANDA MAULIDIYA</v>
      </c>
      <c r="C25" s="75" t="str">
        <f>'Data Siswa'!C23</f>
        <v>0749</v>
      </c>
      <c r="D25" s="17">
        <v>4</v>
      </c>
      <c r="E25" s="17">
        <v>5</v>
      </c>
      <c r="F25" s="17">
        <v>4</v>
      </c>
      <c r="G25" s="17">
        <v>5.5</v>
      </c>
      <c r="H25" s="17">
        <v>4.5</v>
      </c>
      <c r="I25" s="17">
        <v>4</v>
      </c>
      <c r="J25" s="17">
        <v>6.5</v>
      </c>
      <c r="K25" s="17">
        <v>6</v>
      </c>
      <c r="L25" s="17">
        <v>6</v>
      </c>
      <c r="M25" s="17">
        <v>4</v>
      </c>
      <c r="N25" s="17">
        <v>4</v>
      </c>
      <c r="O25" s="17">
        <v>6.5</v>
      </c>
      <c r="P25" s="17">
        <v>5</v>
      </c>
      <c r="Q25" s="17">
        <v>6</v>
      </c>
      <c r="R25" s="17">
        <v>7</v>
      </c>
      <c r="S25" s="76">
        <f t="shared" si="0"/>
        <v>78</v>
      </c>
      <c r="T25" s="77">
        <f t="shared" si="1"/>
        <v>5.2</v>
      </c>
      <c r="U25" s="78"/>
      <c r="V25" s="76">
        <f>SUM('Nilai Tahriri'!Z23,'Nilai Syafahi'!S25)</f>
        <v>206</v>
      </c>
      <c r="W25" s="77">
        <f>AVERAGE(D25:R25,'Nilai Tahriri'!D23:Y23)</f>
        <v>5.5675675675675675</v>
      </c>
      <c r="X25" s="79">
        <f t="array" aca="1" ref="X25" ca="1">SUM(IF(V25&lt;OFFSET($V$4,0,0,COUNT(V:V),1),1/COUNTIF(OFFSET($V$4,0,0,COUNT(V:V),1),OFFSET($V$4,0,0,COUNT(V:V),1))))+1</f>
        <v>13</v>
      </c>
      <c r="Y25" s="62" t="s">
        <v>272</v>
      </c>
    </row>
    <row r="26" spans="1:25" ht="15.5" x14ac:dyDescent="0.35">
      <c r="A26" s="75">
        <f>'Data Siswa'!A24</f>
        <v>23</v>
      </c>
      <c r="B26" s="82" t="str">
        <f>'Data Siswa'!B24</f>
        <v>SITI NURASIAH</v>
      </c>
      <c r="C26" s="75" t="str">
        <f>'Data Siswa'!C24</f>
        <v>0750</v>
      </c>
      <c r="D26" s="17">
        <v>5</v>
      </c>
      <c r="E26" s="17">
        <v>5</v>
      </c>
      <c r="F26" s="17">
        <v>4</v>
      </c>
      <c r="G26" s="17">
        <v>5</v>
      </c>
      <c r="H26" s="17">
        <v>4</v>
      </c>
      <c r="I26" s="17">
        <v>5</v>
      </c>
      <c r="J26" s="17">
        <v>6.5</v>
      </c>
      <c r="K26" s="17">
        <v>6</v>
      </c>
      <c r="L26" s="17">
        <v>6</v>
      </c>
      <c r="M26" s="17">
        <v>7</v>
      </c>
      <c r="N26" s="17">
        <v>7</v>
      </c>
      <c r="O26" s="17">
        <v>6</v>
      </c>
      <c r="P26" s="17">
        <v>6</v>
      </c>
      <c r="Q26" s="17">
        <v>6</v>
      </c>
      <c r="R26" s="17">
        <v>7</v>
      </c>
      <c r="S26" s="76">
        <f t="shared" si="0"/>
        <v>85.5</v>
      </c>
      <c r="T26" s="77">
        <f t="shared" si="1"/>
        <v>5.7</v>
      </c>
      <c r="U26" s="78"/>
      <c r="V26" s="76">
        <f>SUM('Nilai Tahriri'!Z24,'Nilai Syafahi'!S26)</f>
        <v>231.5</v>
      </c>
      <c r="W26" s="77">
        <f>AVERAGE(D26:R26,'Nilai Tahriri'!D24:Y24)</f>
        <v>6.256756756756757</v>
      </c>
      <c r="X26" s="79">
        <f t="array" aca="1" ref="X26" ca="1">SUM(IF(V26&lt;OFFSET($V$4,0,0,COUNT(V:V),1),1/COUNTIF(OFFSET($V$4,0,0,COUNT(V:V),1),OFFSET($V$4,0,0,COUNT(V:V),1))))+1</f>
        <v>5</v>
      </c>
      <c r="Y26" s="62" t="s">
        <v>272</v>
      </c>
    </row>
    <row r="27" spans="1:25" ht="15.5" x14ac:dyDescent="0.35">
      <c r="A27" s="75">
        <f>'Data Siswa'!A25</f>
        <v>24</v>
      </c>
      <c r="B27" s="82" t="str">
        <f>'Data Siswa'!B25</f>
        <v>SYIFA KHAIRANI NASUTION</v>
      </c>
      <c r="C27" s="75" t="str">
        <f>'Data Siswa'!C25</f>
        <v>0751</v>
      </c>
      <c r="D27" s="17">
        <v>5</v>
      </c>
      <c r="E27" s="17">
        <v>4</v>
      </c>
      <c r="F27" s="17">
        <v>4</v>
      </c>
      <c r="G27" s="17">
        <v>4</v>
      </c>
      <c r="H27" s="17">
        <v>4</v>
      </c>
      <c r="I27" s="17">
        <v>5</v>
      </c>
      <c r="J27" s="17">
        <v>6.5</v>
      </c>
      <c r="K27" s="17">
        <v>6</v>
      </c>
      <c r="L27" s="17">
        <v>6</v>
      </c>
      <c r="M27" s="17">
        <v>4</v>
      </c>
      <c r="N27" s="17">
        <v>4</v>
      </c>
      <c r="O27" s="17">
        <v>4</v>
      </c>
      <c r="P27" s="17">
        <v>4</v>
      </c>
      <c r="Q27" s="17">
        <v>6</v>
      </c>
      <c r="R27" s="17">
        <v>4</v>
      </c>
      <c r="S27" s="76">
        <f t="shared" si="0"/>
        <v>70.5</v>
      </c>
      <c r="T27" s="77">
        <f t="shared" si="1"/>
        <v>4.7</v>
      </c>
      <c r="U27" s="78"/>
      <c r="V27" s="76">
        <f>SUM('Nilai Tahriri'!Z25,'Nilai Syafahi'!S27)</f>
        <v>185</v>
      </c>
      <c r="W27" s="77">
        <f>AVERAGE(D27:R27,'Nilai Tahriri'!D25:Y25)</f>
        <v>5</v>
      </c>
      <c r="X27" s="79">
        <f t="array" aca="1" ref="X27" ca="1">SUM(IF(V27&lt;OFFSET($V$4,0,0,COUNT(V:V),1),1/COUNTIF(OFFSET($V$4,0,0,COUNT(V:V),1),OFFSET($V$4,0,0,COUNT(V:V),1))))+1</f>
        <v>21</v>
      </c>
      <c r="Y27" s="62" t="s">
        <v>272</v>
      </c>
    </row>
    <row r="28" spans="1:25" ht="15.5" x14ac:dyDescent="0.35">
      <c r="A28" s="75">
        <f>'Data Siswa'!A26</f>
        <v>25</v>
      </c>
      <c r="B28" s="82" t="str">
        <f>'Data Siswa'!B26</f>
        <v>ZALFA ELIZA RAMADANI</v>
      </c>
      <c r="C28" s="75" t="str">
        <f>'Data Siswa'!C26</f>
        <v>0752</v>
      </c>
      <c r="D28" s="17">
        <v>4</v>
      </c>
      <c r="E28" s="17">
        <v>4</v>
      </c>
      <c r="F28" s="17">
        <v>4</v>
      </c>
      <c r="G28" s="17">
        <v>4</v>
      </c>
      <c r="H28" s="17">
        <v>4</v>
      </c>
      <c r="I28" s="17">
        <v>4</v>
      </c>
      <c r="J28" s="17">
        <v>6.5</v>
      </c>
      <c r="K28" s="17">
        <v>6</v>
      </c>
      <c r="L28" s="17">
        <v>6</v>
      </c>
      <c r="M28" s="17">
        <v>5</v>
      </c>
      <c r="N28" s="17">
        <v>5</v>
      </c>
      <c r="O28" s="17">
        <v>5</v>
      </c>
      <c r="P28" s="17">
        <v>5</v>
      </c>
      <c r="Q28" s="17">
        <v>6</v>
      </c>
      <c r="R28" s="17">
        <v>6</v>
      </c>
      <c r="S28" s="76">
        <f t="shared" si="0"/>
        <v>74.5</v>
      </c>
      <c r="T28" s="77">
        <f t="shared" si="1"/>
        <v>4.9666666666666668</v>
      </c>
      <c r="U28" s="78"/>
      <c r="V28" s="76">
        <f>SUM('Nilai Tahriri'!Z26,'Nilai Syafahi'!S28)</f>
        <v>201.5</v>
      </c>
      <c r="W28" s="77">
        <f>AVERAGE(D28:R28,'Nilai Tahriri'!D26:Y26)</f>
        <v>5.4459459459459456</v>
      </c>
      <c r="X28" s="79">
        <f t="array" aca="1" ref="X28" ca="1">SUM(IF(V28&lt;OFFSET($V$4,0,0,COUNT(V:V),1),1/COUNTIF(OFFSET($V$4,0,0,COUNT(V:V),1),OFFSET($V$4,0,0,COUNT(V:V),1))))+1</f>
        <v>16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22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22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22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22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22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22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22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22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22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22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22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22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22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22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22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H10" sqref="H10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AIDA SYIFA AULIYA</v>
      </c>
      <c r="C4" s="11" t="str">
        <f>'Data Siswa'!C2</f>
        <v>0728</v>
      </c>
      <c r="D4" s="21">
        <v>8</v>
      </c>
      <c r="E4" s="21">
        <v>8</v>
      </c>
      <c r="F4" s="21">
        <v>8</v>
      </c>
      <c r="G4" s="21"/>
      <c r="H4" s="21"/>
      <c r="I4" s="21"/>
      <c r="J4" s="282" t="s">
        <v>331</v>
      </c>
    </row>
    <row r="5" spans="1:10" ht="15.5" x14ac:dyDescent="0.35">
      <c r="A5" s="11">
        <f>'Data Siswa'!A3</f>
        <v>2</v>
      </c>
      <c r="B5" s="85" t="str">
        <f>'Data Siswa'!B3</f>
        <v>AISYAH RAHMAH ROMADONA</v>
      </c>
      <c r="C5" s="11" t="str">
        <f>'Data Siswa'!C3</f>
        <v>0729</v>
      </c>
      <c r="D5" s="21">
        <v>8</v>
      </c>
      <c r="E5" s="21">
        <v>8</v>
      </c>
      <c r="F5" s="21">
        <v>8</v>
      </c>
      <c r="G5" s="21"/>
      <c r="H5" s="21"/>
      <c r="I5" s="21"/>
      <c r="J5" s="104" t="s">
        <v>331</v>
      </c>
    </row>
    <row r="6" spans="1:10" ht="15.5" x14ac:dyDescent="0.35">
      <c r="A6" s="11">
        <f>'Data Siswa'!A4</f>
        <v>3</v>
      </c>
      <c r="B6" s="84" t="str">
        <f>'Data Siswa'!B4</f>
        <v>AMIRAH SABRINA</v>
      </c>
      <c r="C6" s="11" t="str">
        <f>'Data Siswa'!C4</f>
        <v>0730</v>
      </c>
      <c r="D6" s="21">
        <v>8</v>
      </c>
      <c r="E6" s="21">
        <v>8</v>
      </c>
      <c r="F6" s="21">
        <v>8</v>
      </c>
      <c r="G6" s="21"/>
      <c r="H6" s="21"/>
      <c r="I6" s="21"/>
      <c r="J6" s="104" t="s">
        <v>331</v>
      </c>
    </row>
    <row r="7" spans="1:10" ht="15.5" x14ac:dyDescent="0.35">
      <c r="A7" s="11">
        <f>'Data Siswa'!A5</f>
        <v>4</v>
      </c>
      <c r="B7" s="84" t="str">
        <f>'Data Siswa'!B5</f>
        <v>ARINATUL ADILLAH</v>
      </c>
      <c r="C7" s="11" t="str">
        <f>'Data Siswa'!C5</f>
        <v>0731</v>
      </c>
      <c r="D7" s="21">
        <v>8</v>
      </c>
      <c r="E7" s="21">
        <v>8</v>
      </c>
      <c r="F7" s="21">
        <v>8</v>
      </c>
      <c r="G7" s="21"/>
      <c r="H7" s="21"/>
      <c r="I7" s="21"/>
      <c r="J7" s="104" t="s">
        <v>331</v>
      </c>
    </row>
    <row r="8" spans="1:10" ht="15.5" x14ac:dyDescent="0.35">
      <c r="A8" s="11">
        <f>'Data Siswa'!A6</f>
        <v>5</v>
      </c>
      <c r="B8" s="84" t="str">
        <f>'Data Siswa'!B6</f>
        <v>ASHEFFA MULYANI</v>
      </c>
      <c r="C8" s="11" t="str">
        <f>'Data Siswa'!C6</f>
        <v>0732</v>
      </c>
      <c r="D8" s="21">
        <v>8</v>
      </c>
      <c r="E8" s="21">
        <v>8</v>
      </c>
      <c r="F8" s="21">
        <v>8</v>
      </c>
      <c r="G8" s="21"/>
      <c r="H8" s="21"/>
      <c r="I8" s="21"/>
      <c r="J8" s="104" t="s">
        <v>331</v>
      </c>
    </row>
    <row r="9" spans="1:10" ht="15.5" x14ac:dyDescent="0.35">
      <c r="A9" s="11">
        <f>'Data Siswa'!A7</f>
        <v>6</v>
      </c>
      <c r="B9" s="84" t="str">
        <f>'Data Siswa'!B7</f>
        <v>ASYFA APRILIA</v>
      </c>
      <c r="C9" s="11" t="str">
        <f>'Data Siswa'!C7</f>
        <v>0733</v>
      </c>
      <c r="D9" s="21">
        <v>8</v>
      </c>
      <c r="E9" s="21">
        <v>8</v>
      </c>
      <c r="F9" s="21">
        <v>8</v>
      </c>
      <c r="G9" s="21"/>
      <c r="H9" s="21"/>
      <c r="I9" s="21"/>
      <c r="J9" s="104" t="s">
        <v>331</v>
      </c>
    </row>
    <row r="10" spans="1:10" ht="15.5" x14ac:dyDescent="0.35">
      <c r="A10" s="11">
        <f>'Data Siswa'!A8</f>
        <v>7</v>
      </c>
      <c r="B10" s="84" t="str">
        <f>'Data Siswa'!B8</f>
        <v>AYU NAPIAH SAFITRI</v>
      </c>
      <c r="C10" s="11" t="str">
        <f>'Data Siswa'!C8</f>
        <v>0734</v>
      </c>
      <c r="D10" s="21">
        <v>8</v>
      </c>
      <c r="E10" s="21">
        <v>8</v>
      </c>
      <c r="F10" s="21">
        <v>8</v>
      </c>
      <c r="G10" s="21"/>
      <c r="H10" s="21"/>
      <c r="I10" s="21"/>
      <c r="J10" s="104" t="s">
        <v>331</v>
      </c>
    </row>
    <row r="11" spans="1:10" ht="15.5" x14ac:dyDescent="0.35">
      <c r="A11" s="11">
        <f>'Data Siswa'!A9</f>
        <v>8</v>
      </c>
      <c r="B11" s="84" t="str">
        <f>'Data Siswa'!B9</f>
        <v>CHIKA ARIDHA SITI FATIMAH</v>
      </c>
      <c r="C11" s="11" t="str">
        <f>'Data Siswa'!C9</f>
        <v>0735</v>
      </c>
      <c r="D11" s="21">
        <v>8</v>
      </c>
      <c r="E11" s="21">
        <v>8</v>
      </c>
      <c r="F11" s="21">
        <v>8</v>
      </c>
      <c r="G11" s="21"/>
      <c r="H11" s="21"/>
      <c r="I11" s="21"/>
      <c r="J11" s="104" t="s">
        <v>331</v>
      </c>
    </row>
    <row r="12" spans="1:10" ht="15.5" x14ac:dyDescent="0.35">
      <c r="A12" s="11">
        <f>'Data Siswa'!A10</f>
        <v>9</v>
      </c>
      <c r="B12" s="84" t="str">
        <f>'Data Siswa'!B10</f>
        <v>DIAH KUSUMAH NINGRUM</v>
      </c>
      <c r="C12" s="11" t="str">
        <f>'Data Siswa'!C10</f>
        <v>0736</v>
      </c>
      <c r="D12" s="21">
        <v>8</v>
      </c>
      <c r="E12" s="21">
        <v>8</v>
      </c>
      <c r="F12" s="21">
        <v>8</v>
      </c>
      <c r="G12" s="21"/>
      <c r="H12" s="21"/>
      <c r="I12" s="21"/>
      <c r="J12" s="104" t="s">
        <v>331</v>
      </c>
    </row>
    <row r="13" spans="1:10" ht="15.5" x14ac:dyDescent="0.35">
      <c r="A13" s="11">
        <f>'Data Siswa'!A11</f>
        <v>10</v>
      </c>
      <c r="B13" s="84" t="str">
        <f>'Data Siswa'!B11</f>
        <v>FATIMAH AZZAHRA</v>
      </c>
      <c r="C13" s="11" t="str">
        <f>'Data Siswa'!C11</f>
        <v>0737</v>
      </c>
      <c r="D13" s="21">
        <v>8</v>
      </c>
      <c r="E13" s="21">
        <v>8</v>
      </c>
      <c r="F13" s="21">
        <v>8</v>
      </c>
      <c r="G13" s="21"/>
      <c r="H13" s="21"/>
      <c r="I13" s="21"/>
      <c r="J13" s="104" t="s">
        <v>331</v>
      </c>
    </row>
    <row r="14" spans="1:10" ht="15.5" x14ac:dyDescent="0.35">
      <c r="A14" s="11">
        <f>'Data Siswa'!A12</f>
        <v>11</v>
      </c>
      <c r="B14" s="84" t="str">
        <f>'Data Siswa'!B12</f>
        <v>INDANA JULFA</v>
      </c>
      <c r="C14" s="11" t="str">
        <f>'Data Siswa'!C12</f>
        <v>0738</v>
      </c>
      <c r="D14" s="21">
        <v>8</v>
      </c>
      <c r="E14" s="21">
        <v>8</v>
      </c>
      <c r="F14" s="21">
        <v>8</v>
      </c>
      <c r="G14" s="21"/>
      <c r="H14" s="21"/>
      <c r="I14" s="21"/>
      <c r="J14" s="104" t="s">
        <v>331</v>
      </c>
    </row>
    <row r="15" spans="1:10" ht="15.5" x14ac:dyDescent="0.35">
      <c r="A15" s="11">
        <f>'Data Siswa'!A13</f>
        <v>12</v>
      </c>
      <c r="B15" s="84" t="str">
        <f>'Data Siswa'!B13</f>
        <v>KESYA MAULIDA NASUTION</v>
      </c>
      <c r="C15" s="11" t="str">
        <f>'Data Siswa'!C13</f>
        <v>0739</v>
      </c>
      <c r="D15" s="21">
        <v>8</v>
      </c>
      <c r="E15" s="21">
        <v>8</v>
      </c>
      <c r="F15" s="21">
        <v>8</v>
      </c>
      <c r="G15" s="21"/>
      <c r="H15" s="21"/>
      <c r="I15" s="21"/>
      <c r="J15" s="104" t="s">
        <v>331</v>
      </c>
    </row>
    <row r="16" spans="1:10" ht="15.5" x14ac:dyDescent="0.35">
      <c r="A16" s="11">
        <f>'Data Siswa'!A14</f>
        <v>13</v>
      </c>
      <c r="B16" s="84" t="str">
        <f>'Data Siswa'!B14</f>
        <v>MILIK TRI JULASTRI</v>
      </c>
      <c r="C16" s="11" t="str">
        <f>'Data Siswa'!C14</f>
        <v>0740</v>
      </c>
      <c r="D16" s="21">
        <v>8</v>
      </c>
      <c r="E16" s="21">
        <v>8</v>
      </c>
      <c r="F16" s="21">
        <v>8</v>
      </c>
      <c r="G16" s="21"/>
      <c r="H16" s="21"/>
      <c r="I16" s="21"/>
      <c r="J16" s="104" t="s">
        <v>331</v>
      </c>
    </row>
    <row r="17" spans="1:10" ht="15.5" x14ac:dyDescent="0.35">
      <c r="A17" s="11">
        <f>'Data Siswa'!A15</f>
        <v>14</v>
      </c>
      <c r="B17" s="84" t="str">
        <f>'Data Siswa'!B15</f>
        <v>MUHAJIROH</v>
      </c>
      <c r="C17" s="11" t="str">
        <f>'Data Siswa'!C15</f>
        <v>0741</v>
      </c>
      <c r="D17" s="21">
        <v>8</v>
      </c>
      <c r="E17" s="21">
        <v>8</v>
      </c>
      <c r="F17" s="21">
        <v>8</v>
      </c>
      <c r="G17" s="21"/>
      <c r="H17" s="21"/>
      <c r="I17" s="21"/>
      <c r="J17" s="104" t="s">
        <v>331</v>
      </c>
    </row>
    <row r="18" spans="1:10" ht="15.5" x14ac:dyDescent="0.35">
      <c r="A18" s="11">
        <f>'Data Siswa'!A16</f>
        <v>15</v>
      </c>
      <c r="B18" s="84" t="str">
        <f>'Data Siswa'!B16</f>
        <v>NAJMA NUR SYIFA</v>
      </c>
      <c r="C18" s="11" t="str">
        <f>'Data Siswa'!C16</f>
        <v>0742</v>
      </c>
      <c r="D18" s="21">
        <v>8</v>
      </c>
      <c r="E18" s="21">
        <v>8</v>
      </c>
      <c r="F18" s="21">
        <v>8</v>
      </c>
      <c r="G18" s="21"/>
      <c r="H18" s="21"/>
      <c r="I18" s="21"/>
      <c r="J18" s="104" t="s">
        <v>331</v>
      </c>
    </row>
    <row r="19" spans="1:10" ht="15.5" x14ac:dyDescent="0.35">
      <c r="A19" s="11">
        <f>'Data Siswa'!A17</f>
        <v>16</v>
      </c>
      <c r="B19" s="84" t="str">
        <f>'Data Siswa'!B17</f>
        <v>NAYLA DURROTUN NASIHAH</v>
      </c>
      <c r="C19" s="11" t="str">
        <f>'Data Siswa'!C17</f>
        <v>0743</v>
      </c>
      <c r="D19" s="21">
        <v>8</v>
      </c>
      <c r="E19" s="21">
        <v>8</v>
      </c>
      <c r="F19" s="21">
        <v>8</v>
      </c>
      <c r="G19" s="21"/>
      <c r="H19" s="21"/>
      <c r="I19" s="21"/>
      <c r="J19" s="104" t="s">
        <v>331</v>
      </c>
    </row>
    <row r="20" spans="1:10" ht="15.5" x14ac:dyDescent="0.35">
      <c r="A20" s="11">
        <f>'Data Siswa'!A18</f>
        <v>17</v>
      </c>
      <c r="B20" s="84" t="str">
        <f>'Data Siswa'!B18</f>
        <v>NAZILA AFRAH MAZIYYA</v>
      </c>
      <c r="C20" s="11" t="str">
        <f>'Data Siswa'!C18</f>
        <v>0744</v>
      </c>
      <c r="D20" s="21">
        <v>8</v>
      </c>
      <c r="E20" s="21">
        <v>8</v>
      </c>
      <c r="F20" s="21">
        <v>8</v>
      </c>
      <c r="G20" s="21"/>
      <c r="H20" s="21"/>
      <c r="I20" s="21"/>
      <c r="J20" s="104" t="s">
        <v>331</v>
      </c>
    </row>
    <row r="21" spans="1:10" ht="15.5" x14ac:dyDescent="0.35">
      <c r="A21" s="11">
        <f>'Data Siswa'!A19</f>
        <v>18</v>
      </c>
      <c r="B21" s="84" t="str">
        <f>'Data Siswa'!B19</f>
        <v>NURI ALISSANTIKA</v>
      </c>
      <c r="C21" s="11" t="str">
        <f>'Data Siswa'!C19</f>
        <v>0745</v>
      </c>
      <c r="D21" s="21">
        <v>8</v>
      </c>
      <c r="E21" s="21">
        <v>8</v>
      </c>
      <c r="F21" s="21">
        <v>8</v>
      </c>
      <c r="G21" s="21"/>
      <c r="H21" s="21"/>
      <c r="I21" s="21"/>
      <c r="J21" s="104" t="s">
        <v>331</v>
      </c>
    </row>
    <row r="22" spans="1:10" ht="15.5" x14ac:dyDescent="0.35">
      <c r="A22" s="11">
        <f>'Data Siswa'!A20</f>
        <v>19</v>
      </c>
      <c r="B22" s="84" t="str">
        <f>'Data Siswa'!B20</f>
        <v>QONITATUNNISA A'BIDAH</v>
      </c>
      <c r="C22" s="11" t="str">
        <f>'Data Siswa'!C20</f>
        <v>0746</v>
      </c>
      <c r="D22" s="21">
        <v>8</v>
      </c>
      <c r="E22" s="21">
        <v>8</v>
      </c>
      <c r="F22" s="21">
        <v>8</v>
      </c>
      <c r="G22" s="21"/>
      <c r="H22" s="21"/>
      <c r="I22" s="21"/>
      <c r="J22" s="104" t="s">
        <v>331</v>
      </c>
    </row>
    <row r="23" spans="1:10" ht="15.5" x14ac:dyDescent="0.35">
      <c r="A23" s="11">
        <f>'Data Siswa'!A21</f>
        <v>20</v>
      </c>
      <c r="B23" s="84" t="str">
        <f>'Data Siswa'!B21</f>
        <v>SABRINNA AZZAHRA</v>
      </c>
      <c r="C23" s="11" t="str">
        <f>'Data Siswa'!C21</f>
        <v>0747</v>
      </c>
      <c r="D23" s="21">
        <v>8</v>
      </c>
      <c r="E23" s="21">
        <v>8</v>
      </c>
      <c r="F23" s="21">
        <v>8</v>
      </c>
      <c r="G23" s="21"/>
      <c r="H23" s="21"/>
      <c r="I23" s="21"/>
      <c r="J23" s="104" t="s">
        <v>331</v>
      </c>
    </row>
    <row r="24" spans="1:10" ht="15.5" x14ac:dyDescent="0.35">
      <c r="A24" s="11">
        <f>'Data Siswa'!A22</f>
        <v>21</v>
      </c>
      <c r="B24" s="84" t="str">
        <f>'Data Siswa'!B22</f>
        <v>SELVI SALSABILA</v>
      </c>
      <c r="C24" s="11" t="str">
        <f>'Data Siswa'!C22</f>
        <v>0748</v>
      </c>
      <c r="D24" s="21">
        <v>8</v>
      </c>
      <c r="E24" s="21">
        <v>8</v>
      </c>
      <c r="F24" s="21">
        <v>8</v>
      </c>
      <c r="G24" s="21"/>
      <c r="H24" s="21"/>
      <c r="I24" s="21"/>
      <c r="J24" s="104" t="s">
        <v>331</v>
      </c>
    </row>
    <row r="25" spans="1:10" ht="15.5" x14ac:dyDescent="0.35">
      <c r="A25" s="11">
        <f>'Data Siswa'!A23</f>
        <v>22</v>
      </c>
      <c r="B25" s="84" t="str">
        <f>'Data Siswa'!B23</f>
        <v>SITI FRANDA MAULIDIYA</v>
      </c>
      <c r="C25" s="11" t="str">
        <f>'Data Siswa'!C23</f>
        <v>0749</v>
      </c>
      <c r="D25" s="21">
        <v>8</v>
      </c>
      <c r="E25" s="21">
        <v>8</v>
      </c>
      <c r="F25" s="21">
        <v>8</v>
      </c>
      <c r="G25" s="21"/>
      <c r="H25" s="21"/>
      <c r="I25" s="21"/>
      <c r="J25" s="104" t="s">
        <v>331</v>
      </c>
    </row>
    <row r="26" spans="1:10" ht="15.5" x14ac:dyDescent="0.35">
      <c r="A26" s="11">
        <f>'Data Siswa'!A24</f>
        <v>23</v>
      </c>
      <c r="B26" s="84" t="str">
        <f>'Data Siswa'!B24</f>
        <v>SITI NURASIAH</v>
      </c>
      <c r="C26" s="11" t="str">
        <f>'Data Siswa'!C24</f>
        <v>0750</v>
      </c>
      <c r="D26" s="21">
        <v>8</v>
      </c>
      <c r="E26" s="21">
        <v>8</v>
      </c>
      <c r="F26" s="21">
        <v>8</v>
      </c>
      <c r="G26" s="21"/>
      <c r="H26" s="21"/>
      <c r="I26" s="21"/>
      <c r="J26" s="104" t="s">
        <v>331</v>
      </c>
    </row>
    <row r="27" spans="1:10" ht="15.5" x14ac:dyDescent="0.35">
      <c r="A27" s="11">
        <f>'Data Siswa'!A25</f>
        <v>24</v>
      </c>
      <c r="B27" s="84" t="str">
        <f>'Data Siswa'!B25</f>
        <v>SYIFA KHAIRANI NASUTION</v>
      </c>
      <c r="C27" s="11" t="str">
        <f>'Data Siswa'!C25</f>
        <v>0751</v>
      </c>
      <c r="D27" s="21">
        <v>8</v>
      </c>
      <c r="E27" s="21">
        <v>8</v>
      </c>
      <c r="F27" s="21">
        <v>8</v>
      </c>
      <c r="G27" s="21"/>
      <c r="H27" s="21"/>
      <c r="I27" s="21"/>
      <c r="J27" s="104" t="s">
        <v>331</v>
      </c>
    </row>
    <row r="28" spans="1:10" ht="15.5" x14ac:dyDescent="0.35">
      <c r="A28" s="11">
        <f>'Data Siswa'!A26</f>
        <v>25</v>
      </c>
      <c r="B28" s="84" t="str">
        <f>'Data Siswa'!B26</f>
        <v>ZALFA ELIZA RAMADANI</v>
      </c>
      <c r="C28" s="11" t="str">
        <f>'Data Siswa'!C26</f>
        <v>0752</v>
      </c>
      <c r="D28" s="21">
        <v>8</v>
      </c>
      <c r="E28" s="21">
        <v>8</v>
      </c>
      <c r="F28" s="21">
        <v>8</v>
      </c>
      <c r="G28" s="21"/>
      <c r="H28" s="21"/>
      <c r="I28" s="21"/>
      <c r="J28" s="104" t="s">
        <v>331</v>
      </c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>
        <v>8</v>
      </c>
      <c r="E29" s="21">
        <v>8</v>
      </c>
      <c r="F29" s="21">
        <v>8</v>
      </c>
      <c r="G29" s="21"/>
      <c r="H29" s="21"/>
      <c r="I29" s="21"/>
      <c r="J29" s="104" t="s">
        <v>331</v>
      </c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>
        <v>8</v>
      </c>
      <c r="E30" s="21">
        <v>8</v>
      </c>
      <c r="F30" s="21">
        <v>8</v>
      </c>
      <c r="G30" s="21"/>
      <c r="H30" s="21"/>
      <c r="I30" s="21"/>
      <c r="J30" s="104" t="s">
        <v>331</v>
      </c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>
        <v>8</v>
      </c>
      <c r="E31" s="21">
        <v>8</v>
      </c>
      <c r="F31" s="21">
        <v>8</v>
      </c>
      <c r="G31" s="21"/>
      <c r="H31" s="21"/>
      <c r="I31" s="21"/>
      <c r="J31" s="104" t="s">
        <v>331</v>
      </c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>
        <v>8</v>
      </c>
      <c r="E32" s="21">
        <v>8</v>
      </c>
      <c r="F32" s="21">
        <v>8</v>
      </c>
      <c r="G32" s="21"/>
      <c r="H32" s="21"/>
      <c r="I32" s="21"/>
      <c r="J32" s="104" t="s">
        <v>331</v>
      </c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>
        <v>8</v>
      </c>
      <c r="E33" s="21">
        <v>8</v>
      </c>
      <c r="F33" s="21">
        <v>8</v>
      </c>
      <c r="G33" s="21"/>
      <c r="H33" s="21"/>
      <c r="I33" s="21"/>
      <c r="J33" s="104" t="s">
        <v>331</v>
      </c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>
        <v>8</v>
      </c>
      <c r="E34" s="21">
        <v>8</v>
      </c>
      <c r="F34" s="21">
        <v>8</v>
      </c>
      <c r="G34" s="21"/>
      <c r="H34" s="21"/>
      <c r="I34" s="21"/>
      <c r="J34" s="104" t="s">
        <v>331</v>
      </c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>
        <v>8</v>
      </c>
      <c r="E35" s="21">
        <v>8</v>
      </c>
      <c r="F35" s="21">
        <v>8</v>
      </c>
      <c r="G35" s="21"/>
      <c r="H35" s="21"/>
      <c r="I35" s="21"/>
      <c r="J35" s="104" t="s">
        <v>331</v>
      </c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>
        <v>8</v>
      </c>
      <c r="E36" s="21">
        <v>8</v>
      </c>
      <c r="F36" s="21">
        <v>8</v>
      </c>
      <c r="G36" s="21"/>
      <c r="H36" s="21"/>
      <c r="I36" s="21"/>
      <c r="J36" s="104" t="s">
        <v>331</v>
      </c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>
        <v>8</v>
      </c>
      <c r="E37" s="21">
        <v>8</v>
      </c>
      <c r="F37" s="21">
        <v>8</v>
      </c>
      <c r="G37" s="21"/>
      <c r="H37" s="21"/>
      <c r="I37" s="21"/>
      <c r="J37" s="104" t="s">
        <v>331</v>
      </c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>
        <v>8</v>
      </c>
      <c r="E38" s="21">
        <v>8</v>
      </c>
      <c r="F38" s="21">
        <v>8</v>
      </c>
      <c r="G38" s="21"/>
      <c r="H38" s="21"/>
      <c r="I38" s="21"/>
      <c r="J38" s="104" t="s">
        <v>331</v>
      </c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>
        <v>8</v>
      </c>
      <c r="E39" s="21">
        <v>8</v>
      </c>
      <c r="F39" s="21">
        <v>8</v>
      </c>
      <c r="G39" s="21"/>
      <c r="H39" s="21"/>
      <c r="I39" s="21"/>
      <c r="J39" s="104" t="s">
        <v>331</v>
      </c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>
        <v>8</v>
      </c>
      <c r="E40" s="21">
        <v>8</v>
      </c>
      <c r="F40" s="21">
        <v>8</v>
      </c>
      <c r="G40" s="21"/>
      <c r="H40" s="21"/>
      <c r="I40" s="21"/>
      <c r="J40" s="104" t="s">
        <v>331</v>
      </c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>
        <v>8</v>
      </c>
      <c r="E41" s="21">
        <v>8</v>
      </c>
      <c r="F41" s="21">
        <v>8</v>
      </c>
      <c r="G41" s="21"/>
      <c r="H41" s="21"/>
      <c r="I41" s="21"/>
      <c r="J41" s="104" t="s">
        <v>331</v>
      </c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>
        <v>8</v>
      </c>
      <c r="E42" s="21">
        <v>8</v>
      </c>
      <c r="F42" s="21">
        <v>8</v>
      </c>
      <c r="G42" s="21"/>
      <c r="H42" s="21"/>
      <c r="I42" s="21"/>
      <c r="J42" s="104" t="s">
        <v>331</v>
      </c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>
        <v>8</v>
      </c>
      <c r="E43" s="21">
        <v>8</v>
      </c>
      <c r="F43" s="21">
        <v>8</v>
      </c>
      <c r="G43" s="21"/>
      <c r="H43" s="21"/>
      <c r="I43" s="21"/>
      <c r="J43" s="104" t="s">
        <v>331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topLeftCell="A44" zoomScale="84" zoomScaleNormal="70" zoomScalePageLayoutView="84" workbookViewId="0">
      <selection activeCell="Q55" sqref="Q55"/>
    </sheetView>
  </sheetViews>
  <sheetFormatPr defaultColWidth="0" defaultRowHeight="14.5" zeroHeight="1" x14ac:dyDescent="0.35"/>
  <cols>
    <col min="1" max="1" width="4.2695312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7265625" customWidth="1"/>
    <col min="14" max="14" width="5.08984375" style="3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56" t="str">
        <f>VLOOKUP($U$8,'Nilai Tahriri'!$A$2:$X$41,2,FALSE)&amp;" ( "&amp;VLOOKUP($U$8,'Data Siswa'!$A$2:$D$41,3,FALSE)&amp;" )"</f>
        <v>ZALFA ELIZA RAMADANI ( 0752 )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" customHeight="1" x14ac:dyDescent="0.35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157" t="str">
        <f>Biodata!$B$12</f>
        <v>١٤٤٥ - ١٤٤٦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الأول</v>
      </c>
      <c r="M3" s="160" t="str">
        <f>Biodata!$B$4</f>
        <v>الصف  : الثاني ج للبنات</v>
      </c>
      <c r="N3" s="160"/>
      <c r="O3" s="162" t="str">
        <f>(VLOOKUP($U$8,'Data Siswa'!$A$2:$D$41,4,FALSE))</f>
        <v/>
      </c>
      <c r="P3" s="162"/>
      <c r="Q3" s="162"/>
      <c r="R3" s="164" t="s">
        <v>277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166" t="str">
        <f>Biodata!$B$11</f>
        <v>٢٠٢٤ - ٢٠٢٥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25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اربع</v>
      </c>
      <c r="N9" s="71">
        <f>VLOOKUP($U$8,'Nilai Tahriri'!$A$2:$Z$41,4,FALSE)</f>
        <v>4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اربع</v>
      </c>
      <c r="C10" s="267">
        <f>VLOOKUP($U$8,'Nilai Syafahi'!$A$4:$Y$43,4,FALSE)</f>
        <v>4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ستّ</v>
      </c>
      <c r="N10" s="71">
        <f>VLOOKUP($U$8,'Nilai Tahriri'!$A$2:$Z$41,5,FALSE)</f>
        <v>6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1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اربع</v>
      </c>
      <c r="C11" s="178">
        <f>VLOOKUP($U$8,'Nilai Syafahi'!$A$4:$Y$43,5,FALSE)</f>
        <v>4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اربع و نصف</v>
      </c>
      <c r="N11" s="71">
        <f>VLOOKUP($U$8,'Nilai Tahriri'!$A$2:$Z$41,6,FALSE)</f>
        <v>4.5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اربع</v>
      </c>
      <c r="C12" s="178">
        <f>VLOOKUP($U$8,'Nilai Syafahi'!$A$4:$Y$43,6,FALSE)</f>
        <v>4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25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اربع</v>
      </c>
      <c r="C13" s="178">
        <f>VLOOKUP($U$8,'Nilai Syafahi'!$A$4:$Y$43,7,FALSE)</f>
        <v>4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خمس</v>
      </c>
      <c r="N13" s="71">
        <f>VLOOKUP($U$8,'Nilai Tahriri'!$A$2:$Z$41,7,FALSE)</f>
        <v>5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اربع</v>
      </c>
      <c r="C14" s="178">
        <f>VLOOKUP($U$8,'Nilai Syafahi'!$A$4:$Y$43,8,FALSE)</f>
        <v>4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اربع</v>
      </c>
      <c r="C15" s="178">
        <f>VLOOKUP($U$8,'Nilai Syafahi'!$A$4:$Y$43,9,FALSE)</f>
        <v>4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ست و نصف</v>
      </c>
      <c r="N16" s="71">
        <f>VLOOKUP($U$8,'Nilai Tahriri'!$A$2:$Z$41,8,FALSE)</f>
        <v>6.5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ست و نصف</v>
      </c>
      <c r="C17" s="178">
        <f>VLOOKUP($U$8,'Nilai Syafahi'!$A$4:$Y$43,10,FALSE)</f>
        <v>6.5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خمس و نصف</v>
      </c>
      <c r="N19" s="71">
        <f>VLOOKUP($U$8,'Nilai Tahriri'!$A$2:$Z$41,9,FALSE)</f>
        <v>5.5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ستّ</v>
      </c>
      <c r="C20" s="178">
        <f>VLOOKUP($U$8,'Nilai Syafahi'!$A$4:$Y$43,11,FALSE)</f>
        <v>6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خمس</v>
      </c>
      <c r="N20" s="71">
        <f>VLOOKUP($U$8,'Nilai Tahriri'!$A$2:$Z$41,10,FALSE)</f>
        <v>5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ستّ</v>
      </c>
      <c r="C21" s="178">
        <f>VLOOKUP($U$8,'Nilai Syafahi'!$A$4:$Y$43,12,FALSE)</f>
        <v>6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اربع و نصف</v>
      </c>
      <c r="N21" s="71">
        <f>VLOOKUP($U$8,'Nilai Tahriri'!$A$2:$Z$41,11,FALSE)</f>
        <v>4.5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اربع و نصف</v>
      </c>
      <c r="N22" s="71">
        <f>VLOOKUP($U$8,'Nilai Tahriri'!$A$2:$Z$41,12,FALSE)</f>
        <v>4.5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خمس</v>
      </c>
      <c r="C23" s="201">
        <f>VLOOKUP($U$8,'Nilai Syafahi'!$A$4:$Y$43,13,FALSE)</f>
        <v>5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اربع</v>
      </c>
      <c r="N23" s="71">
        <f>VLOOKUP($U$8,'Nilai Tahriri'!$A$2:$Z$41,13,FALSE)</f>
        <v>4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خمس</v>
      </c>
      <c r="C24" s="201">
        <f>VLOOKUP($U$8,'Nilai Syafahi'!$A$4:$Y$43,14,FALSE)</f>
        <v>5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اربع</v>
      </c>
      <c r="N24" s="71">
        <f>VLOOKUP($U$8,'Nilai Tahriri'!$A$2:$Z$41,14,FALSE)</f>
        <v>4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خمس</v>
      </c>
      <c r="C25" s="201">
        <f>VLOOKUP($U$8,'Nilai Syafahi'!$A$4:$Y$43,15,FALSE)</f>
        <v>5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اربع و نصف</v>
      </c>
      <c r="N25" s="71">
        <f>VLOOKUP($U$8,'Nilai Tahriri'!$A$2:$Z$41,15,FALSE)</f>
        <v>4.5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خمس</v>
      </c>
      <c r="C26" s="201">
        <f>VLOOKUP($U$8,'Nilai Syafahi'!$A$4:$Y$43,16,FALSE)</f>
        <v>5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ستّ</v>
      </c>
      <c r="C27" s="201">
        <f>VLOOKUP($U$8,'Nilai Syafahi'!$A$4:$Y$43,17,FALSE)</f>
        <v>6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ستّ</v>
      </c>
      <c r="C28" s="241">
        <f>VLOOKUP($U$8,'Nilai Syafahi'!$A$4:$Y$43,18,FALSE)</f>
        <v>6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اربع</v>
      </c>
      <c r="N29" s="71">
        <f>VLOOKUP($U$8,'Nilai Tahriri'!$A$2:$Z$41,16,FALSE)</f>
        <v>4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خمس</v>
      </c>
      <c r="N30" s="71">
        <f>VLOOKUP($U$8,'Nilai Tahriri'!$A$2:$Z$41,17,FALSE)</f>
        <v>5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سبع</v>
      </c>
      <c r="N33" s="71">
        <f>VLOOKUP($U$8,'Nilai Tahriri'!$A$2:$Z$41,18,FALSE)</f>
        <v>7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245">
        <f>VLOOKUP($U$8,'Nilai Syafahi'!$A$4:$Y$43,19,FALSE)</f>
        <v>74.5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سبع</v>
      </c>
      <c r="N34" s="71">
        <f>VLOOKUP($U$8,'Nilai Tahriri'!$A$2:$Z$41,19,FALSE)</f>
        <v>7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سبع و نصف</v>
      </c>
      <c r="N35" s="71">
        <f>VLOOKUP($U$8,'Nilai Tahriri'!$A$2:$Z$41,20,FALSE)</f>
        <v>7.5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سبع و نصف</v>
      </c>
      <c r="N36" s="71">
        <f>VLOOKUP($U$8,'Nilai Tahriri'!$A$2:$Z$41,21,FALSE)</f>
        <v>7.5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سبع و نصف</v>
      </c>
      <c r="N37" s="71">
        <f>VLOOKUP($U$8,'Nilai Tahriri'!$A$2:$Z$41,22,FALSE)</f>
        <v>7.5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49">
        <f>VLOOKUP($U$8,Akhlak!$A$4:$J$43,6,FALSE)</f>
        <v>8</v>
      </c>
      <c r="C38" s="250"/>
      <c r="D38" s="250">
        <f>VLOOKUP($U$8,Akhlak!$A$4:$J$43,5,FALSE)</f>
        <v>8</v>
      </c>
      <c r="E38" s="250"/>
      <c r="F38" s="250"/>
      <c r="G38" s="250"/>
      <c r="H38" s="250"/>
      <c r="I38" s="250"/>
      <c r="J38" s="250"/>
      <c r="K38" s="39">
        <f>VLOOKUP($U$8,Akhlak!$A$4:$J$43,4,FALSE)</f>
        <v>8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ثمان</v>
      </c>
      <c r="N39" s="71">
        <f>VLOOKUP($U$8,'Nilai Tahriri'!$A$2:$Z$41,23,FALSE)</f>
        <v>8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239">
        <f>VLOOKUP($U$8,Akhlak!$A$4:$J$43,9,FALSE)</f>
        <v>0</v>
      </c>
      <c r="C41" s="240"/>
      <c r="D41" s="240">
        <f>VLOOKUP($U$8,Akhlak!$A$4:$J$43,8,FALSE)</f>
        <v>0</v>
      </c>
      <c r="E41" s="240"/>
      <c r="F41" s="240"/>
      <c r="G41" s="240"/>
      <c r="H41" s="240"/>
      <c r="I41" s="240"/>
      <c r="J41" s="240"/>
      <c r="K41" s="39">
        <f>VLOOKUP($U$8,Akhlak!$A$4:$J$43,7,FALSE)</f>
        <v>0</v>
      </c>
      <c r="L41" s="211"/>
      <c r="M41" s="98" t="str">
        <f>VLOOKUP(N41,Sheet1!$A$1:$B$93,2)</f>
        <v xml:space="preserve"> سبع و نصف</v>
      </c>
      <c r="N41" s="71">
        <f>VLOOKUP($U$8,'Nilai Tahriri'!$A$2:$Z$41,24,FALSE)</f>
        <v>7.5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31">
        <f ca="1">VLOOKUP($U$8,'Nilai Syafahi'!$A$4:$Y$43,24,FALSE)</f>
        <v>16</v>
      </c>
      <c r="C43" s="232"/>
      <c r="D43" s="225">
        <f>VLOOKUP($U$8,'Nilai Syafahi'!$A$4:$Y$43,23,FALSE)</f>
        <v>5.4459459459459456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201.5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ثمان</v>
      </c>
      <c r="N44" s="71">
        <f>VLOOKUP($U$8,'Nilai Tahriri'!$A$2:$Z$41,25,FALSE)</f>
        <v>8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5" customHeight="1" x14ac:dyDescent="0.35">
      <c r="B46" s="251" t="str">
        <f>VLOOKUP($U$8,Akhlak!$A$4:$J$43,10,FALSE)</f>
        <v/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269" t="s">
        <v>272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127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جمادى الآخر سنة ١٤٤٦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٢٠ من ديسمبر سنة ٢٠٢٤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 t="str">
        <f>Biodata!$C$19</f>
        <v xml:space="preserve">                                                       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55" zoomScaleNormal="100" zoomScalePageLayoutView="55" workbookViewId="0">
      <selection activeCell="B19" sqref="B19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ج للبنات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Siswa'!B5</f>
        <v>ARINATUL ADILLAH</v>
      </c>
      <c r="C6" s="8" t="str">
        <f>'Data Siswa'!C5</f>
        <v>0731</v>
      </c>
      <c r="D6" s="10">
        <f>'Nilai Syafahi'!V7</f>
        <v>239.5</v>
      </c>
      <c r="E6" s="9">
        <f>'Nilai Syafahi'!W7</f>
        <v>6.4729729729729728</v>
      </c>
      <c r="F6" s="7">
        <f ca="1">'Nilai Syafahi'!X7</f>
        <v>1</v>
      </c>
      <c r="G6" s="7" t="str">
        <f>'Nilai Syafahi'!Y7</f>
        <v>-</v>
      </c>
    </row>
    <row r="7" spans="1:7" ht="18" customHeight="1" x14ac:dyDescent="0.35">
      <c r="A7" s="8">
        <v>2</v>
      </c>
      <c r="B7" s="112" t="str">
        <f>'Data Siswa'!B3</f>
        <v>AISYAH RAHMAH ROMADONA</v>
      </c>
      <c r="C7" s="8" t="str">
        <f>'Data Siswa'!C3</f>
        <v>0729</v>
      </c>
      <c r="D7" s="10">
        <f>'Nilai Syafahi'!V5</f>
        <v>239</v>
      </c>
      <c r="E7" s="9">
        <f>'Nilai Syafahi'!W5</f>
        <v>6.4594594594594597</v>
      </c>
      <c r="F7" s="7">
        <f ca="1">'Nilai Syafahi'!X5</f>
        <v>2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Siswa'!B19</f>
        <v>NURI ALISSANTIKA</v>
      </c>
      <c r="C8" s="8" t="str">
        <f>'Data Siswa'!C19</f>
        <v>0745</v>
      </c>
      <c r="D8" s="10">
        <f>'Nilai Syafahi'!V21</f>
        <v>236</v>
      </c>
      <c r="E8" s="9">
        <f>'Nilai Syafahi'!W21</f>
        <v>6.3783783783783781</v>
      </c>
      <c r="F8" s="7">
        <f ca="1">'Nilai Syafahi'!X21</f>
        <v>3</v>
      </c>
      <c r="G8" s="7" t="str">
        <f>'Nilai Syafahi'!Y21</f>
        <v>-</v>
      </c>
    </row>
    <row r="9" spans="1:7" ht="18" customHeight="1" x14ac:dyDescent="0.35">
      <c r="A9" s="8">
        <v>4</v>
      </c>
      <c r="B9" s="112" t="str">
        <f>'Data Siswa'!B15</f>
        <v>MUHAJIROH</v>
      </c>
      <c r="C9" s="8" t="str">
        <f>'Data Siswa'!C15</f>
        <v>0741</v>
      </c>
      <c r="D9" s="10">
        <f>'Nilai Syafahi'!V17</f>
        <v>235.5</v>
      </c>
      <c r="E9" s="9">
        <f>'Nilai Syafahi'!W17</f>
        <v>6.3648648648648649</v>
      </c>
      <c r="F9" s="7">
        <f ca="1">'Nilai Syafahi'!X17</f>
        <v>4</v>
      </c>
      <c r="G9" s="7" t="str">
        <f>'Nilai Syafahi'!Y17</f>
        <v>-</v>
      </c>
    </row>
    <row r="10" spans="1:7" ht="18" customHeight="1" x14ac:dyDescent="0.35">
      <c r="A10" s="8">
        <v>5</v>
      </c>
      <c r="B10" s="112" t="str">
        <f>'Data Siswa'!B24</f>
        <v>SITI NURASIAH</v>
      </c>
      <c r="C10" s="8" t="str">
        <f>'Data Siswa'!C24</f>
        <v>0750</v>
      </c>
      <c r="D10" s="10">
        <f>'Nilai Syafahi'!V26</f>
        <v>231.5</v>
      </c>
      <c r="E10" s="9">
        <f>'Nilai Syafahi'!W26</f>
        <v>6.256756756756757</v>
      </c>
      <c r="F10" s="7">
        <f ca="1">'Nilai Syafahi'!X26</f>
        <v>5</v>
      </c>
      <c r="G10" s="7" t="str">
        <f>'Nilai Syafahi'!Y26</f>
        <v>-</v>
      </c>
    </row>
    <row r="11" spans="1:7" ht="18" customHeight="1" x14ac:dyDescent="0.35">
      <c r="A11" s="8">
        <v>6</v>
      </c>
      <c r="B11" s="112" t="str">
        <f>'Data Siswa'!B6</f>
        <v>ASHEFFA MULYANI</v>
      </c>
      <c r="C11" s="8" t="str">
        <f>'Data Siswa'!C6</f>
        <v>0732</v>
      </c>
      <c r="D11" s="10">
        <f>'Nilai Syafahi'!V8</f>
        <v>225.5</v>
      </c>
      <c r="E11" s="9">
        <f>'Nilai Syafahi'!W8</f>
        <v>6.0945945945945947</v>
      </c>
      <c r="F11" s="7">
        <f ca="1">'Nilai Syafahi'!X8</f>
        <v>6</v>
      </c>
      <c r="G11" s="7" t="str">
        <f>'Nilai Syafahi'!Y8</f>
        <v>-</v>
      </c>
    </row>
    <row r="12" spans="1:7" ht="18" customHeight="1" x14ac:dyDescent="0.35">
      <c r="A12" s="8">
        <v>7</v>
      </c>
      <c r="B12" s="112" t="str">
        <f>'Data Siswa'!B9</f>
        <v>CHIKA ARIDHA SITI FATIMAH</v>
      </c>
      <c r="C12" s="8" t="str">
        <f>'Data Siswa'!C9</f>
        <v>0735</v>
      </c>
      <c r="D12" s="10">
        <f>'Nilai Syafahi'!V11</f>
        <v>222.5</v>
      </c>
      <c r="E12" s="9">
        <f>'Nilai Syafahi'!W11</f>
        <v>6.0135135135135132</v>
      </c>
      <c r="F12" s="7">
        <f ca="1">'Nilai Syafahi'!X11</f>
        <v>7</v>
      </c>
      <c r="G12" s="7" t="str">
        <f>'Nilai Syafahi'!Y11</f>
        <v>-</v>
      </c>
    </row>
    <row r="13" spans="1:7" ht="18" customHeight="1" x14ac:dyDescent="0.35">
      <c r="A13" s="8">
        <v>8</v>
      </c>
      <c r="B13" s="112" t="str">
        <f>'Data Siswa'!B2</f>
        <v>AIDA SYIFA AULIYA</v>
      </c>
      <c r="C13" s="8" t="str">
        <f>'Data Siswa'!C2</f>
        <v>0728</v>
      </c>
      <c r="D13" s="10">
        <f>'Nilai Syafahi'!V4</f>
        <v>219.5</v>
      </c>
      <c r="E13" s="9">
        <f>'Nilai Syafahi'!W4</f>
        <v>5.9324324324324325</v>
      </c>
      <c r="F13" s="7">
        <f ca="1">'Nilai Syafahi'!X4</f>
        <v>8</v>
      </c>
      <c r="G13" s="7" t="str">
        <f>'Nilai Syafahi'!Y4</f>
        <v>-</v>
      </c>
    </row>
    <row r="14" spans="1:7" ht="18" customHeight="1" x14ac:dyDescent="0.35">
      <c r="A14" s="8">
        <v>9</v>
      </c>
      <c r="B14" s="112" t="str">
        <f>'Data Siswa'!B4</f>
        <v>AMIRAH SABRINA</v>
      </c>
      <c r="C14" s="8" t="str">
        <f>'Data Siswa'!C4</f>
        <v>0730</v>
      </c>
      <c r="D14" s="10">
        <f>'Nilai Syafahi'!V6</f>
        <v>217.5</v>
      </c>
      <c r="E14" s="9">
        <f>'Nilai Syafahi'!W6</f>
        <v>5.8783783783783781</v>
      </c>
      <c r="F14" s="7">
        <f ca="1">'Nilai Syafahi'!X6</f>
        <v>9</v>
      </c>
      <c r="G14" s="7" t="str">
        <f>'Nilai Syafahi'!Y6</f>
        <v>-</v>
      </c>
    </row>
    <row r="15" spans="1:7" ht="18" customHeight="1" x14ac:dyDescent="0.35">
      <c r="A15" s="8">
        <v>10</v>
      </c>
      <c r="B15" s="112" t="str">
        <f>'Data Siswa'!B18</f>
        <v>NAZILA AFRAH MAZIYYA</v>
      </c>
      <c r="C15" s="8" t="str">
        <f>'Data Siswa'!C18</f>
        <v>0744</v>
      </c>
      <c r="D15" s="10">
        <f>'Nilai Syafahi'!V20</f>
        <v>217.5</v>
      </c>
      <c r="E15" s="9">
        <f>'Nilai Syafahi'!W20</f>
        <v>5.8783783783783781</v>
      </c>
      <c r="F15" s="7">
        <f ca="1">'Nilai Syafahi'!X20</f>
        <v>9</v>
      </c>
      <c r="G15" s="7" t="str">
        <f>'Nilai Syafahi'!Y20</f>
        <v>-</v>
      </c>
    </row>
    <row r="16" spans="1:7" ht="18" customHeight="1" x14ac:dyDescent="0.35">
      <c r="A16" s="8">
        <v>11</v>
      </c>
      <c r="B16" s="112" t="str">
        <f>'Data Siswa'!B22</f>
        <v>SELVI SALSABILA</v>
      </c>
      <c r="C16" s="8" t="str">
        <f>'Data Siswa'!C22</f>
        <v>0748</v>
      </c>
      <c r="D16" s="10">
        <f>'Nilai Syafahi'!V24</f>
        <v>217</v>
      </c>
      <c r="E16" s="9">
        <f>'Nilai Syafahi'!W24</f>
        <v>5.8648648648648649</v>
      </c>
      <c r="F16" s="7">
        <f ca="1">'Nilai Syafahi'!X24</f>
        <v>10</v>
      </c>
      <c r="G16" s="7" t="str">
        <f>'Nilai Syafahi'!Y24</f>
        <v>-</v>
      </c>
    </row>
    <row r="17" spans="1:7" ht="18" customHeight="1" x14ac:dyDescent="0.35">
      <c r="A17" s="8">
        <v>12</v>
      </c>
      <c r="B17" s="112" t="str">
        <f>'Data Siswa'!B11</f>
        <v>FATIMAH AZZAHRA</v>
      </c>
      <c r="C17" s="8" t="str">
        <f>'Data Siswa'!C11</f>
        <v>0737</v>
      </c>
      <c r="D17" s="10">
        <f>'Nilai Syafahi'!V13</f>
        <v>215</v>
      </c>
      <c r="E17" s="9">
        <f>'Nilai Syafahi'!W13</f>
        <v>5.8108108108108105</v>
      </c>
      <c r="F17" s="7">
        <f ca="1">'Nilai Syafahi'!X13</f>
        <v>11</v>
      </c>
      <c r="G17" s="7" t="str">
        <f>'Nilai Syafahi'!Y13</f>
        <v>-</v>
      </c>
    </row>
    <row r="18" spans="1:7" ht="18" customHeight="1" x14ac:dyDescent="0.35">
      <c r="A18" s="8">
        <v>13</v>
      </c>
      <c r="B18" s="112" t="str">
        <f>'Data Siswa'!B10</f>
        <v>DIAH KUSUMAH NINGRUM</v>
      </c>
      <c r="C18" s="8" t="str">
        <f>'Data Siswa'!C10</f>
        <v>0736</v>
      </c>
      <c r="D18" s="10">
        <f>'Nilai Syafahi'!V12</f>
        <v>207.5</v>
      </c>
      <c r="E18" s="9">
        <f>'Nilai Syafahi'!W12</f>
        <v>5.6081081081081079</v>
      </c>
      <c r="F18" s="7">
        <f ca="1">'Nilai Syafahi'!X12</f>
        <v>12</v>
      </c>
      <c r="G18" s="7" t="str">
        <f>'Nilai Syafahi'!Y12</f>
        <v>-</v>
      </c>
    </row>
    <row r="19" spans="1:7" ht="18" customHeight="1" x14ac:dyDescent="0.35">
      <c r="A19" s="8">
        <v>14</v>
      </c>
      <c r="B19" s="112" t="str">
        <f>'Data Siswa'!B23</f>
        <v>SITI FRANDA MAULIDIYA</v>
      </c>
      <c r="C19" s="8" t="str">
        <f>'Data Siswa'!C23</f>
        <v>0749</v>
      </c>
      <c r="D19" s="10">
        <f>'Nilai Syafahi'!V25</f>
        <v>206</v>
      </c>
      <c r="E19" s="9">
        <f>'Nilai Syafahi'!W25</f>
        <v>5.5675675675675675</v>
      </c>
      <c r="F19" s="7">
        <f ca="1">'Nilai Syafahi'!X25</f>
        <v>13</v>
      </c>
      <c r="G19" s="7" t="str">
        <f>'Nilai Syafahi'!Y25</f>
        <v>-</v>
      </c>
    </row>
    <row r="20" spans="1:7" ht="18" customHeight="1" x14ac:dyDescent="0.35">
      <c r="A20" s="8">
        <v>15</v>
      </c>
      <c r="B20" s="112" t="str">
        <f>'Data Siswa'!B8</f>
        <v>AYU NAPIAH SAFITRI</v>
      </c>
      <c r="C20" s="8" t="str">
        <f>'Data Siswa'!C8</f>
        <v>0734</v>
      </c>
      <c r="D20" s="10">
        <f>'Nilai Syafahi'!V10</f>
        <v>202.5</v>
      </c>
      <c r="E20" s="9">
        <f>'Nilai Syafahi'!W10</f>
        <v>5.4729729729729728</v>
      </c>
      <c r="F20" s="7">
        <f ca="1">'Nilai Syafahi'!X10</f>
        <v>14</v>
      </c>
      <c r="G20" s="7" t="str">
        <f>'Nilai Syafahi'!Y10</f>
        <v>-</v>
      </c>
    </row>
    <row r="21" spans="1:7" ht="18" customHeight="1" x14ac:dyDescent="0.35">
      <c r="A21" s="8">
        <v>16</v>
      </c>
      <c r="B21" s="112" t="str">
        <f>'Data Siswa'!B17</f>
        <v>NAYLA DURROTUN NASIHAH</v>
      </c>
      <c r="C21" s="8" t="str">
        <f>'Data Siswa'!C17</f>
        <v>0743</v>
      </c>
      <c r="D21" s="10">
        <f>'Nilai Syafahi'!V19</f>
        <v>202</v>
      </c>
      <c r="E21" s="9">
        <f>'Nilai Syafahi'!W19</f>
        <v>5.4594594594594597</v>
      </c>
      <c r="F21" s="7">
        <f ca="1">'Nilai Syafahi'!X19</f>
        <v>15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Siswa'!B26</f>
        <v>ZALFA ELIZA RAMADANI</v>
      </c>
      <c r="C22" s="8" t="str">
        <f>'Data Siswa'!C26</f>
        <v>0752</v>
      </c>
      <c r="D22" s="10">
        <f>'Nilai Syafahi'!V28</f>
        <v>201.5</v>
      </c>
      <c r="E22" s="9">
        <f>'Nilai Syafahi'!W28</f>
        <v>5.4459459459459456</v>
      </c>
      <c r="F22" s="7">
        <f ca="1">'Nilai Syafahi'!X28</f>
        <v>16</v>
      </c>
      <c r="G22" s="7" t="str">
        <f>'Nilai Syafahi'!Y28</f>
        <v>-</v>
      </c>
    </row>
    <row r="23" spans="1:7" ht="18" customHeight="1" x14ac:dyDescent="0.35">
      <c r="A23" s="8">
        <v>18</v>
      </c>
      <c r="B23" s="112" t="str">
        <f>'Data Siswa'!B20</f>
        <v>QONITATUNNISA A'BIDAH</v>
      </c>
      <c r="C23" s="8" t="str">
        <f>'Data Siswa'!C20</f>
        <v>0746</v>
      </c>
      <c r="D23" s="10">
        <f>'Nilai Syafahi'!V22</f>
        <v>199</v>
      </c>
      <c r="E23" s="9">
        <f>'Nilai Syafahi'!W22</f>
        <v>5.3783783783783781</v>
      </c>
      <c r="F23" s="7">
        <f ca="1">'Nilai Syafahi'!X22</f>
        <v>17</v>
      </c>
      <c r="G23" s="7" t="str">
        <f>'Nilai Syafahi'!Y22</f>
        <v>-</v>
      </c>
    </row>
    <row r="24" spans="1:7" ht="18" customHeight="1" x14ac:dyDescent="0.35">
      <c r="A24" s="8">
        <v>19</v>
      </c>
      <c r="B24" s="112" t="str">
        <f>'Data Siswa'!B7</f>
        <v>ASYFA APRILIA</v>
      </c>
      <c r="C24" s="8" t="str">
        <f>'Data Siswa'!C7</f>
        <v>0733</v>
      </c>
      <c r="D24" s="10">
        <f>'Nilai Syafahi'!V9</f>
        <v>198</v>
      </c>
      <c r="E24" s="9">
        <f>'Nilai Syafahi'!W9</f>
        <v>5.3513513513513518</v>
      </c>
      <c r="F24" s="7">
        <f ca="1">'Nilai Syafahi'!X9</f>
        <v>18</v>
      </c>
      <c r="G24" s="7" t="str">
        <f>'Nilai Syafahi'!Y9</f>
        <v>-</v>
      </c>
    </row>
    <row r="25" spans="1:7" ht="18" customHeight="1" x14ac:dyDescent="0.35">
      <c r="A25" s="8">
        <v>20</v>
      </c>
      <c r="B25" s="112" t="str">
        <f>'Data Siswa'!B12</f>
        <v>INDANA JULFA</v>
      </c>
      <c r="C25" s="8" t="str">
        <f>'Data Siswa'!C12</f>
        <v>0738</v>
      </c>
      <c r="D25" s="10">
        <f>'Nilai Syafahi'!V14</f>
        <v>198</v>
      </c>
      <c r="E25" s="9">
        <f>'Nilai Syafahi'!W14</f>
        <v>5.3513513513513518</v>
      </c>
      <c r="F25" s="7">
        <f ca="1">'Nilai Syafahi'!X14</f>
        <v>18</v>
      </c>
      <c r="G25" s="7" t="str">
        <f>'Nilai Syafahi'!Y14</f>
        <v>-</v>
      </c>
    </row>
    <row r="26" spans="1:7" ht="18" customHeight="1" x14ac:dyDescent="0.35">
      <c r="A26" s="8">
        <v>21</v>
      </c>
      <c r="B26" s="112" t="str">
        <f>'Data Siswa'!B14</f>
        <v>MILIK TRI JULASTRI</v>
      </c>
      <c r="C26" s="8" t="str">
        <f>'Data Siswa'!C14</f>
        <v>0740</v>
      </c>
      <c r="D26" s="10">
        <f>'Nilai Syafahi'!V16</f>
        <v>196</v>
      </c>
      <c r="E26" s="9">
        <f>'Nilai Syafahi'!W16</f>
        <v>5.2972972972972974</v>
      </c>
      <c r="F26" s="7">
        <f ca="1">'Nilai Syafahi'!X16</f>
        <v>19</v>
      </c>
      <c r="G26" s="7" t="str">
        <f>'Nilai Syafahi'!Y16</f>
        <v>-</v>
      </c>
    </row>
    <row r="27" spans="1:7" ht="18" customHeight="1" x14ac:dyDescent="0.35">
      <c r="A27" s="8">
        <v>22</v>
      </c>
      <c r="B27" s="112" t="str">
        <f>'Data Siswa'!B21</f>
        <v>SABRINNA AZZAHRA</v>
      </c>
      <c r="C27" s="8" t="str">
        <f>'Data Siswa'!C21</f>
        <v>0747</v>
      </c>
      <c r="D27" s="10">
        <f>'Nilai Syafahi'!V23</f>
        <v>194.5</v>
      </c>
      <c r="E27" s="9">
        <f>'Nilai Syafahi'!W23</f>
        <v>5.256756756756757</v>
      </c>
      <c r="F27" s="7">
        <f ca="1">'Nilai Syafahi'!X23</f>
        <v>20</v>
      </c>
      <c r="G27" s="7" t="str">
        <f>'Nilai Syafahi'!Y23</f>
        <v>-</v>
      </c>
    </row>
    <row r="28" spans="1:7" ht="18" customHeight="1" x14ac:dyDescent="0.35">
      <c r="A28" s="8">
        <v>23</v>
      </c>
      <c r="B28" s="112" t="str">
        <f>'Data Siswa'!B13</f>
        <v>KESYA MAULIDA NASUTION</v>
      </c>
      <c r="C28" s="8" t="str">
        <f>'Data Siswa'!C13</f>
        <v>0739</v>
      </c>
      <c r="D28" s="10">
        <f>'Nilai Syafahi'!V15</f>
        <v>185</v>
      </c>
      <c r="E28" s="9">
        <f>'Nilai Syafahi'!W15</f>
        <v>5</v>
      </c>
      <c r="F28" s="7">
        <f ca="1">'Nilai Syafahi'!X15</f>
        <v>21</v>
      </c>
      <c r="G28" s="7" t="str">
        <f>'Nilai Syafahi'!Y15</f>
        <v>-</v>
      </c>
    </row>
    <row r="29" spans="1:7" ht="18" customHeight="1" x14ac:dyDescent="0.35">
      <c r="A29" s="8">
        <v>24</v>
      </c>
      <c r="B29" s="112" t="str">
        <f>'Data Siswa'!B25</f>
        <v>SYIFA KHAIRANI NASUTION</v>
      </c>
      <c r="C29" s="8" t="str">
        <f>'Data Siswa'!C25</f>
        <v>0751</v>
      </c>
      <c r="D29" s="10">
        <f>'Nilai Syafahi'!V27</f>
        <v>185</v>
      </c>
      <c r="E29" s="9">
        <f>'Nilai Syafahi'!W27</f>
        <v>5</v>
      </c>
      <c r="F29" s="7">
        <f ca="1">'Nilai Syafahi'!X27</f>
        <v>21</v>
      </c>
      <c r="G29" s="7" t="str">
        <f>'Nilai Syafahi'!Y27</f>
        <v>-</v>
      </c>
    </row>
    <row r="30" spans="1:7" ht="18" customHeight="1" x14ac:dyDescent="0.35">
      <c r="A30" s="8">
        <v>25</v>
      </c>
      <c r="B30" s="112" t="str">
        <f>'Data Siswa'!B16</f>
        <v>NAJMA NUR SYIFA</v>
      </c>
      <c r="C30" s="8" t="str">
        <f>'Data Siswa'!C16</f>
        <v>0742</v>
      </c>
      <c r="D30" s="10">
        <f>'Nilai Syafahi'!V18</f>
        <v>0</v>
      </c>
      <c r="E30" s="9" t="e">
        <f>'Nilai Syafahi'!W18</f>
        <v>#DIV/0!</v>
      </c>
      <c r="F30" s="7">
        <f ca="1">'Nilai Syafahi'!X18</f>
        <v>22</v>
      </c>
      <c r="G30" s="7" t="str">
        <f>'Nilai Syafahi'!Y18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22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22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22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22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22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22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22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22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22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22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22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22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22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22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22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 t="str">
        <f>Biodata!C19</f>
        <v xml:space="preserve">                                                       </v>
      </c>
      <c r="F50" s="281"/>
      <c r="G50" s="281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2024-12-19T08:47:51Z</cp:lastPrinted>
  <dcterms:created xsi:type="dcterms:W3CDTF">2019-11-28T05:18:02Z</dcterms:created>
  <dcterms:modified xsi:type="dcterms:W3CDTF">2024-12-19T08:56:47Z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