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6825C2A8-0358-48C5-ADC8-7113072F4C1C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D45" i="8"/>
  <c r="C45" i="8"/>
  <c r="B45" i="8"/>
  <c r="G44" i="8"/>
  <c r="C44" i="8"/>
  <c r="B44" i="8"/>
  <c r="G43" i="8"/>
  <c r="E43" i="8"/>
  <c r="D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D39" i="8"/>
  <c r="C39" i="8"/>
  <c r="B39" i="8"/>
  <c r="G38" i="8"/>
  <c r="D38" i="8"/>
  <c r="C38" i="8"/>
  <c r="B38" i="8"/>
  <c r="G37" i="8"/>
  <c r="D37" i="8"/>
  <c r="C37" i="8"/>
  <c r="B37" i="8"/>
  <c r="G36" i="8"/>
  <c r="C36" i="8"/>
  <c r="B36" i="8"/>
  <c r="G35" i="8"/>
  <c r="E35" i="8"/>
  <c r="D35" i="8"/>
  <c r="C35" i="8"/>
  <c r="B35" i="8"/>
  <c r="G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D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C22" i="8"/>
  <c r="B22" i="8"/>
  <c r="G21" i="8"/>
  <c r="C21" i="8"/>
  <c r="B21" i="8"/>
  <c r="G20" i="8"/>
  <c r="C20" i="8"/>
  <c r="B20" i="8"/>
  <c r="G19" i="8"/>
  <c r="E19" i="8"/>
  <c r="D19" i="8"/>
  <c r="C19" i="8"/>
  <c r="B19" i="8"/>
  <c r="G18" i="8"/>
  <c r="D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D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C10" i="8"/>
  <c r="B10" i="8"/>
  <c r="G9" i="8"/>
  <c r="C9" i="8"/>
  <c r="B9" i="8"/>
  <c r="G8" i="8"/>
  <c r="C8" i="8"/>
  <c r="B8" i="8"/>
  <c r="G7" i="8"/>
  <c r="C7" i="8"/>
  <c r="B7" i="8"/>
  <c r="G6" i="8"/>
  <c r="D6" i="8"/>
  <c r="C6" i="8"/>
  <c r="B6" i="8"/>
  <c r="A3" i="8"/>
  <c r="K58" i="7"/>
  <c r="O56" i="7"/>
  <c r="M51" i="7"/>
  <c r="M50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1" i="7" s="1"/>
  <c r="W43" i="5"/>
  <c r="E45" i="8" s="1"/>
  <c r="V43" i="5"/>
  <c r="T43" i="5"/>
  <c r="S43" i="5"/>
  <c r="C43" i="5"/>
  <c r="B43" i="5"/>
  <c r="A43" i="5"/>
  <c r="W42" i="5"/>
  <c r="E44" i="8" s="1"/>
  <c r="V42" i="5"/>
  <c r="X42" i="5" s="1" a="1"/>
  <c r="X42" i="5" s="1"/>
  <c r="F44" i="8" s="1"/>
  <c r="T42" i="5"/>
  <c r="S42" i="5"/>
  <c r="C42" i="5"/>
  <c r="B42" i="5"/>
  <c r="A42" i="5"/>
  <c r="W41" i="5"/>
  <c r="V41" i="5"/>
  <c r="T41" i="5"/>
  <c r="S41" i="5"/>
  <c r="C41" i="5"/>
  <c r="B41" i="5"/>
  <c r="A41" i="5"/>
  <c r="W40" i="5"/>
  <c r="E42" i="8" s="1"/>
  <c r="V40" i="5"/>
  <c r="X40" i="5" s="1" a="1"/>
  <c r="X40" i="5" s="1"/>
  <c r="F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V37" i="5"/>
  <c r="T37" i="5"/>
  <c r="S37" i="5"/>
  <c r="C37" i="5"/>
  <c r="B37" i="5"/>
  <c r="A37" i="5"/>
  <c r="W36" i="5"/>
  <c r="E38" i="8" s="1"/>
  <c r="V36" i="5"/>
  <c r="T36" i="5"/>
  <c r="S36" i="5"/>
  <c r="C36" i="5"/>
  <c r="B36" i="5"/>
  <c r="A36" i="5"/>
  <c r="W35" i="5"/>
  <c r="E37" i="8" s="1"/>
  <c r="V35" i="5"/>
  <c r="T35" i="5"/>
  <c r="S35" i="5"/>
  <c r="C35" i="5"/>
  <c r="B35" i="5"/>
  <c r="A35" i="5"/>
  <c r="W34" i="5"/>
  <c r="E36" i="8" s="1"/>
  <c r="V34" i="5"/>
  <c r="X34" i="5" s="1" a="1"/>
  <c r="X34" i="5" s="1"/>
  <c r="F36" i="8" s="1"/>
  <c r="T34" i="5"/>
  <c r="S34" i="5"/>
  <c r="C34" i="5"/>
  <c r="B34" i="5"/>
  <c r="A34" i="5"/>
  <c r="W33" i="5"/>
  <c r="V33" i="5"/>
  <c r="T33" i="5"/>
  <c r="S33" i="5"/>
  <c r="C33" i="5"/>
  <c r="B33" i="5"/>
  <c r="A33" i="5"/>
  <c r="W32" i="5"/>
  <c r="E34" i="8" s="1"/>
  <c r="V32" i="5"/>
  <c r="X32" i="5" s="1" a="1"/>
  <c r="X32" i="5" s="1"/>
  <c r="F34" i="8" s="1"/>
  <c r="T32" i="5"/>
  <c r="S32" i="5"/>
  <c r="C32" i="5"/>
  <c r="B32" i="5"/>
  <c r="A32" i="5"/>
  <c r="W31" i="5"/>
  <c r="E33" i="8" s="1"/>
  <c r="V31" i="5"/>
  <c r="D33" i="8" s="1"/>
  <c r="T31" i="5"/>
  <c r="S31" i="5"/>
  <c r="C31" i="5"/>
  <c r="B31" i="5"/>
  <c r="A31" i="5"/>
  <c r="W30" i="5"/>
  <c r="E32" i="8" s="1"/>
  <c r="V30" i="5"/>
  <c r="D32" i="8" s="1"/>
  <c r="T30" i="5"/>
  <c r="S30" i="5"/>
  <c r="C30" i="5"/>
  <c r="B30" i="5"/>
  <c r="A30" i="5"/>
  <c r="W29" i="5"/>
  <c r="V29" i="5"/>
  <c r="D31" i="8" s="1"/>
  <c r="T29" i="5"/>
  <c r="S29" i="5"/>
  <c r="C29" i="5"/>
  <c r="B29" i="5"/>
  <c r="A29" i="5"/>
  <c r="W28" i="5"/>
  <c r="E8" i="8" s="1"/>
  <c r="V28" i="5"/>
  <c r="D8" i="8" s="1"/>
  <c r="T28" i="5"/>
  <c r="S28" i="5"/>
  <c r="C28" i="5"/>
  <c r="B28" i="5"/>
  <c r="A28" i="5"/>
  <c r="W27" i="5"/>
  <c r="V27" i="5"/>
  <c r="T27" i="5"/>
  <c r="S27" i="5"/>
  <c r="C27" i="5"/>
  <c r="B27" i="5"/>
  <c r="A27" i="5"/>
  <c r="W26" i="5"/>
  <c r="E14" i="8" s="1"/>
  <c r="V26" i="5"/>
  <c r="X26" i="5" s="1" a="1"/>
  <c r="X26" i="5" s="1"/>
  <c r="F14" i="8" s="1"/>
  <c r="T26" i="5"/>
  <c r="S26" i="5"/>
  <c r="C26" i="5"/>
  <c r="B26" i="5"/>
  <c r="A26" i="5"/>
  <c r="W25" i="5"/>
  <c r="E12" i="8" s="1"/>
  <c r="V25" i="5"/>
  <c r="D12" i="8" s="1"/>
  <c r="T25" i="5"/>
  <c r="S25" i="5"/>
  <c r="C25" i="5"/>
  <c r="B25" i="5"/>
  <c r="A25" i="5"/>
  <c r="W24" i="5"/>
  <c r="E21" i="8" s="1"/>
  <c r="V24" i="5"/>
  <c r="X24" i="5" s="1" a="1"/>
  <c r="X24" i="5" s="1"/>
  <c r="F21" i="8" s="1"/>
  <c r="T24" i="5"/>
  <c r="S24" i="5"/>
  <c r="C24" i="5"/>
  <c r="B24" i="5"/>
  <c r="A24" i="5"/>
  <c r="W23" i="5"/>
  <c r="V23" i="5"/>
  <c r="D23" i="8" s="1"/>
  <c r="T23" i="5"/>
  <c r="S23" i="5"/>
  <c r="C23" i="5"/>
  <c r="B23" i="5"/>
  <c r="A23" i="5"/>
  <c r="W22" i="5"/>
  <c r="E17" i="8" s="1"/>
  <c r="V22" i="5"/>
  <c r="D17" i="8" s="1"/>
  <c r="T22" i="5"/>
  <c r="S22" i="5"/>
  <c r="C22" i="5"/>
  <c r="B22" i="5"/>
  <c r="A22" i="5"/>
  <c r="W21" i="5"/>
  <c r="E20" i="8" s="1"/>
  <c r="V21" i="5"/>
  <c r="D20" i="8" s="1"/>
  <c r="T21" i="5"/>
  <c r="S21" i="5"/>
  <c r="C21" i="5"/>
  <c r="B21" i="5"/>
  <c r="A21" i="5"/>
  <c r="W20" i="5"/>
  <c r="V20" i="5"/>
  <c r="D11" i="8" s="1"/>
  <c r="T20" i="5"/>
  <c r="S20" i="5"/>
  <c r="C20" i="5"/>
  <c r="B20" i="5"/>
  <c r="A20" i="5"/>
  <c r="W19" i="5"/>
  <c r="E6" i="8" s="1"/>
  <c r="V19" i="5"/>
  <c r="T19" i="5"/>
  <c r="S19" i="5"/>
  <c r="C19" i="5"/>
  <c r="B19" i="5"/>
  <c r="A19" i="5"/>
  <c r="W18" i="5"/>
  <c r="E24" i="8" s="1"/>
  <c r="V18" i="5"/>
  <c r="X18" i="5" s="1" a="1"/>
  <c r="X18" i="5" s="1"/>
  <c r="F24" i="8" s="1"/>
  <c r="T18" i="5"/>
  <c r="S18" i="5"/>
  <c r="C18" i="5"/>
  <c r="B18" i="5"/>
  <c r="A18" i="5"/>
  <c r="W17" i="5"/>
  <c r="E30" i="8" s="1"/>
  <c r="V17" i="5"/>
  <c r="T17" i="5"/>
  <c r="S17" i="5"/>
  <c r="C17" i="5"/>
  <c r="B17" i="5"/>
  <c r="A17" i="5"/>
  <c r="W16" i="5"/>
  <c r="E22" i="8" s="1"/>
  <c r="V16" i="5"/>
  <c r="X16" i="5" s="1" a="1"/>
  <c r="X16" i="5" s="1"/>
  <c r="F22" i="8" s="1"/>
  <c r="T16" i="5"/>
  <c r="S16" i="5"/>
  <c r="C16" i="5"/>
  <c r="B16" i="5"/>
  <c r="A16" i="5"/>
  <c r="W15" i="5"/>
  <c r="E10" i="8" s="1"/>
  <c r="V15" i="5"/>
  <c r="X15" i="5" s="1" a="1"/>
  <c r="X15" i="5" s="1"/>
  <c r="F10" i="8" s="1"/>
  <c r="T15" i="5"/>
  <c r="S15" i="5"/>
  <c r="C15" i="5"/>
  <c r="B15" i="5"/>
  <c r="A15" i="5"/>
  <c r="W14" i="5"/>
  <c r="E29" i="8" s="1"/>
  <c r="V14" i="5"/>
  <c r="D29" i="8" s="1"/>
  <c r="T14" i="5"/>
  <c r="S14" i="5"/>
  <c r="C14" i="5"/>
  <c r="B14" i="5"/>
  <c r="A14" i="5"/>
  <c r="W13" i="5"/>
  <c r="E25" i="8" s="1"/>
  <c r="V13" i="5"/>
  <c r="D25" i="8" s="1"/>
  <c r="T13" i="5"/>
  <c r="S13" i="5"/>
  <c r="C13" i="5"/>
  <c r="B13" i="5"/>
  <c r="A13" i="5"/>
  <c r="W12" i="5"/>
  <c r="E18" i="8" s="1"/>
  <c r="V12" i="5"/>
  <c r="T12" i="5"/>
  <c r="S12" i="5"/>
  <c r="C12" i="5"/>
  <c r="B12" i="5"/>
  <c r="A12" i="5"/>
  <c r="W11" i="5"/>
  <c r="E13" i="8" s="1"/>
  <c r="V11" i="5"/>
  <c r="D13" i="8" s="1"/>
  <c r="T11" i="5"/>
  <c r="S11" i="5"/>
  <c r="C11" i="5"/>
  <c r="B11" i="5"/>
  <c r="A11" i="5"/>
  <c r="W10" i="5"/>
  <c r="V10" i="5"/>
  <c r="D27" i="8" s="1"/>
  <c r="T10" i="5"/>
  <c r="S10" i="5"/>
  <c r="C10" i="5"/>
  <c r="B10" i="5"/>
  <c r="A10" i="5"/>
  <c r="W9" i="5"/>
  <c r="V9" i="5"/>
  <c r="D15" i="8" s="1"/>
  <c r="T9" i="5"/>
  <c r="S9" i="5"/>
  <c r="C9" i="5"/>
  <c r="B9" i="5"/>
  <c r="A9" i="5"/>
  <c r="W8" i="5"/>
  <c r="E26" i="8" s="1"/>
  <c r="V8" i="5"/>
  <c r="X8" i="5" s="1" a="1"/>
  <c r="X8" i="5" s="1"/>
  <c r="F26" i="8" s="1"/>
  <c r="T8" i="5"/>
  <c r="S8" i="5"/>
  <c r="C8" i="5"/>
  <c r="B8" i="5"/>
  <c r="A8" i="5"/>
  <c r="W7" i="5"/>
  <c r="E16" i="8" s="1"/>
  <c r="V7" i="5"/>
  <c r="X21" i="5" s="1" a="1"/>
  <c r="X21" i="5" s="1"/>
  <c r="F20" i="8" s="1"/>
  <c r="T7" i="5"/>
  <c r="S7" i="5"/>
  <c r="C7" i="5"/>
  <c r="B7" i="5"/>
  <c r="A7" i="5"/>
  <c r="W6" i="5"/>
  <c r="E7" i="8" s="1"/>
  <c r="V6" i="5"/>
  <c r="D7" i="8" s="1"/>
  <c r="T6" i="5"/>
  <c r="S6" i="5"/>
  <c r="C6" i="5"/>
  <c r="B6" i="5"/>
  <c r="A6" i="5"/>
  <c r="W5" i="5"/>
  <c r="E28" i="8" s="1"/>
  <c r="V5" i="5"/>
  <c r="D28" i="8" s="1"/>
  <c r="T5" i="5"/>
  <c r="S5" i="5"/>
  <c r="C5" i="5"/>
  <c r="B5" i="5"/>
  <c r="A5" i="5"/>
  <c r="X4" i="5" a="1"/>
  <c r="X4" i="5" s="1"/>
  <c r="F9" i="8" s="1"/>
  <c r="W4" i="5"/>
  <c r="E9" i="8" s="1"/>
  <c r="V4" i="5"/>
  <c r="X43" i="5" s="1" a="1"/>
  <c r="X43" i="5" s="1"/>
  <c r="F45" i="8" s="1"/>
  <c r="T4" i="5"/>
  <c r="S4" i="5"/>
  <c r="C4" i="5"/>
  <c r="B4" i="5"/>
  <c r="A4" i="5"/>
  <c r="C26" i="7" s="1"/>
  <c r="B26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8" i="7" s="1"/>
  <c r="B12" i="2"/>
  <c r="B3" i="7" s="1"/>
  <c r="B11" i="2"/>
  <c r="B4" i="7" s="1"/>
  <c r="B10" i="2"/>
  <c r="D3" i="7" s="1"/>
  <c r="B7" i="2"/>
  <c r="K3" i="7" s="1"/>
  <c r="B4" i="2"/>
  <c r="M3" i="7" s="1"/>
  <c r="X28" i="5" l="1" a="1"/>
  <c r="X28" i="5" s="1"/>
  <c r="F8" i="8" s="1"/>
  <c r="X36" i="5" a="1"/>
  <c r="X36" i="5" s="1"/>
  <c r="F38" i="8" s="1"/>
  <c r="N21" i="7"/>
  <c r="M21" i="7" s="1"/>
  <c r="N37" i="7"/>
  <c r="C12" i="7"/>
  <c r="B12" i="7" s="1"/>
  <c r="N33" i="7"/>
  <c r="M33" i="7" s="1"/>
  <c r="O48" i="7"/>
  <c r="D10" i="8"/>
  <c r="D22" i="8"/>
  <c r="D26" i="8"/>
  <c r="D34" i="8"/>
  <c r="D42" i="8"/>
  <c r="X6" i="5" a="1"/>
  <c r="X6" i="5" s="1"/>
  <c r="F7" i="8" s="1"/>
  <c r="X14" i="5" a="1"/>
  <c r="X14" i="5" s="1"/>
  <c r="F29" i="8" s="1"/>
  <c r="X22" i="5" a="1"/>
  <c r="X22" i="5" s="1"/>
  <c r="F17" i="8" s="1"/>
  <c r="X30" i="5" a="1"/>
  <c r="X30" i="5" s="1"/>
  <c r="F32" i="8" s="1"/>
  <c r="X38" i="5" a="1"/>
  <c r="X38" i="5" s="1"/>
  <c r="F40" i="8" s="1"/>
  <c r="N14" i="7"/>
  <c r="M14" i="7" s="1"/>
  <c r="N17" i="7"/>
  <c r="M17" i="7" s="1"/>
  <c r="C20" i="7"/>
  <c r="B20" i="7" s="1"/>
  <c r="N22" i="7"/>
  <c r="M22" i="7" s="1"/>
  <c r="N24" i="7"/>
  <c r="M24" i="7" s="1"/>
  <c r="N30" i="7"/>
  <c r="M30" i="7" s="1"/>
  <c r="B34" i="7"/>
  <c r="D38" i="7"/>
  <c r="D43" i="7"/>
  <c r="X12" i="5" a="1"/>
  <c r="X12" i="5" s="1"/>
  <c r="F18" i="8" s="1"/>
  <c r="B1" i="7"/>
  <c r="N19" i="7"/>
  <c r="M19" i="7" s="1"/>
  <c r="N29" i="7"/>
  <c r="M29" i="7" s="1"/>
  <c r="B38" i="7"/>
  <c r="X23" i="5" a="1"/>
  <c r="X23" i="5" s="1"/>
  <c r="F23" i="8" s="1"/>
  <c r="X31" i="5" a="1"/>
  <c r="X31" i="5" s="1"/>
  <c r="F33" i="8" s="1"/>
  <c r="X39" i="5" a="1"/>
  <c r="X39" i="5" s="1"/>
  <c r="F41" i="8" s="1"/>
  <c r="N10" i="7"/>
  <c r="M10" i="7" s="1"/>
  <c r="K38" i="7"/>
  <c r="K43" i="7"/>
  <c r="D9" i="8"/>
  <c r="D21" i="8"/>
  <c r="X20" i="5" a="1"/>
  <c r="X20" i="5" s="1"/>
  <c r="F11" i="8" s="1"/>
  <c r="C24" i="7"/>
  <c r="B24" i="7" s="1"/>
  <c r="N48" i="7"/>
  <c r="X13" i="5" a="1"/>
  <c r="X13" i="5" s="1"/>
  <c r="F25" i="8" s="1"/>
  <c r="C10" i="7"/>
  <c r="B10" i="7" s="1"/>
  <c r="C13" i="7"/>
  <c r="B13" i="7" s="1"/>
  <c r="C15" i="7"/>
  <c r="B15" i="7" s="1"/>
  <c r="C18" i="7"/>
  <c r="B18" i="7" s="1"/>
  <c r="N20" i="7"/>
  <c r="M20" i="7" s="1"/>
  <c r="C23" i="7"/>
  <c r="B23" i="7" s="1"/>
  <c r="C25" i="7"/>
  <c r="B25" i="7" s="1"/>
  <c r="N34" i="7"/>
  <c r="M34" i="7" s="1"/>
  <c r="N39" i="7"/>
  <c r="N44" i="7"/>
  <c r="X29" i="5" a="1"/>
  <c r="X29" i="5" s="1"/>
  <c r="F31" i="8" s="1"/>
  <c r="X37" i="5" a="1"/>
  <c r="X37" i="5" s="1"/>
  <c r="F39" i="8" s="1"/>
  <c r="X7" i="5" a="1"/>
  <c r="X7" i="5" s="1"/>
  <c r="F16" i="8" s="1"/>
  <c r="X9" i="5" a="1"/>
  <c r="X9" i="5" s="1"/>
  <c r="F15" i="8" s="1"/>
  <c r="X17" i="5" a="1"/>
  <c r="X17" i="5" s="1"/>
  <c r="F30" i="8" s="1"/>
  <c r="X25" i="5" a="1"/>
  <c r="X25" i="5" s="1"/>
  <c r="F12" i="8" s="1"/>
  <c r="X33" i="5" a="1"/>
  <c r="X33" i="5" s="1"/>
  <c r="F35" i="8" s="1"/>
  <c r="X41" i="5" a="1"/>
  <c r="X41" i="5" s="1"/>
  <c r="F43" i="8" s="1"/>
  <c r="C11" i="7"/>
  <c r="B11" i="7" s="1"/>
  <c r="C28" i="7"/>
  <c r="B28" i="7" s="1"/>
  <c r="B41" i="7"/>
  <c r="B46" i="7"/>
  <c r="D16" i="8"/>
  <c r="D24" i="8"/>
  <c r="D36" i="8"/>
  <c r="D44" i="8"/>
  <c r="C17" i="7"/>
  <c r="B17" i="7" s="1"/>
  <c r="N41" i="7"/>
  <c r="X5" i="5" a="1"/>
  <c r="X5" i="5" s="1"/>
  <c r="F28" i="8" s="1"/>
  <c r="X10" i="5" a="1"/>
  <c r="X10" i="5" s="1"/>
  <c r="F27" i="8" s="1"/>
  <c r="N13" i="7"/>
  <c r="M13" i="7" s="1"/>
  <c r="C21" i="7"/>
  <c r="B21" i="7" s="1"/>
  <c r="N23" i="7"/>
  <c r="M23" i="7" s="1"/>
  <c r="N25" i="7"/>
  <c r="M25" i="7" s="1"/>
  <c r="N35" i="7"/>
  <c r="M35" i="7" s="1"/>
  <c r="D41" i="7"/>
  <c r="N47" i="7"/>
  <c r="C14" i="7"/>
  <c r="B14" i="7" s="1"/>
  <c r="X11" i="5" a="1"/>
  <c r="X11" i="5" s="1"/>
  <c r="F13" i="8" s="1"/>
  <c r="X19" i="5" a="1"/>
  <c r="X19" i="5" s="1"/>
  <c r="F6" i="8" s="1"/>
  <c r="X27" i="5" a="1"/>
  <c r="X27" i="5" s="1"/>
  <c r="F19" i="8" s="1"/>
  <c r="X35" i="5" a="1"/>
  <c r="X35" i="5" s="1"/>
  <c r="F37" i="8" s="1"/>
  <c r="N11" i="7"/>
  <c r="M11" i="7" s="1"/>
  <c r="N36" i="7"/>
  <c r="B43" i="7" l="1"/>
</calcChain>
</file>

<file path=xl/sharedStrings.xml><?xml version="1.0" encoding="utf-8"?>
<sst xmlns="http://schemas.openxmlformats.org/spreadsheetml/2006/main" count="504" uniqueCount="333">
  <si>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</si>
  <si>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</si>
  <si>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</si>
  <si>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</si>
  <si>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</si>
  <si>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</si>
  <si>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</si>
  <si>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</si>
  <si>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</si>
  <si>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</si>
  <si>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</si>
  <si>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</si>
  <si>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</si>
  <si>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</si>
  <si>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</si>
  <si>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</si>
  <si>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</si>
  <si>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</si>
  <si>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</si>
  <si>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</si>
  <si>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</si>
  <si>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</si>
  <si>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</si>
  <si>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</si>
  <si>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</si>
  <si>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</si>
  <si>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</si>
  <si>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</si>
  <si>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</si>
  <si>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</si>
  <si>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</si>
  <si>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</si>
  <si>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</si>
  <si>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</si>
  <si>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</si>
  <si>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</si>
  <si>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</si>
  <si>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</si>
  <si>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</si>
  <si>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</si>
  <si>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</si>
  <si>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</si>
  <si>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</si>
  <si>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</si>
  <si>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</si>
  <si>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</si>
  <si>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</si>
  <si>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</si>
  <si>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</si>
  <si>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</si>
  <si>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</si>
  <si>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</si>
  <si>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</si>
  <si>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</si>
  <si>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</si>
  <si>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</si>
  <si>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</si>
  <si>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</si>
  <si>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</si>
  <si>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</si>
  <si>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</si>
  <si>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</si>
  <si>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</si>
  <si>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</si>
  <si>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</si>
  <si>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</si>
  <si>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</si>
  <si>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</si>
  <si>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</si>
  <si>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</si>
  <si>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</si>
  <si>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</si>
  <si>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</si>
  <si>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</si>
  <si>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</si>
  <si>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</si>
  <si>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</si>
  <si>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</si>
  <si>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</si>
  <si>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</si>
  <si>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</si>
  <si>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</si>
  <si>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</si>
  <si>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</si>
  <si>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</si>
  <si>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</si>
  <si>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</si>
  <si>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</si>
  <si>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</si>
  <si>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</si>
  <si>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</si>
  <si>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</si>
  <si>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</si>
  <si>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</si>
  <si>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</si>
  <si>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</si>
  <si>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</si>
  <si>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</si>
  <si>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</si>
  <si>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</si>
  <si>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</si>
  <si>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</si>
  <si>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</si>
  <si>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</si>
  <si>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</si>
  <si>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</si>
  <si>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</si>
  <si>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</si>
  <si>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</si>
  <si>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</si>
  <si>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</si>
  <si>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</si>
  <si>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</si>
  <si>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</si>
  <si>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</si>
  <si>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</si>
  <si>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</si>
  <si>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</si>
  <si>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</si>
  <si>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</si>
  <si>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</si>
  <si>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</si>
  <si>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</si>
  <si>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</si>
  <si>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</si>
  <si>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</si>
  <si>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</si>
  <si>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</si>
  <si>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</si>
  <si>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</si>
  <si>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</si>
  <si>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</si>
  <si>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</si>
  <si>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</si>
  <si>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</si>
  <si>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</si>
  <si>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</si>
  <si>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</si>
  <si>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</si>
  <si>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</si>
  <si>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</si>
  <si>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</si>
  <si>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</si>
  <si>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</si>
  <si>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</si>
  <si>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</si>
  <si>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</si>
  <si>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</si>
  <si>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</si>
  <si>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</si>
  <si>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</si>
  <si>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</si>
  <si>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</si>
  <si>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</si>
  <si>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</si>
  <si>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</si>
  <si>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</si>
  <si>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</si>
  <si>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</si>
  <si>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</si>
  <si>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</si>
  <si>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</si>
  <si>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</si>
  <si>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</si>
  <si>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</si>
  <si>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</si>
  <si>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</si>
  <si>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</si>
  <si>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</si>
  <si>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</si>
  <si>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</si>
  <si>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</si>
  <si>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</si>
  <si>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</si>
  <si>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</si>
  <si>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</si>
  <si>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</si>
  <si>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</si>
  <si>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</si>
  <si>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</si>
  <si>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</si>
  <si>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</si>
  <si>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</si>
  <si>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</si>
  <si>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</si>
  <si>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</si>
  <si>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</si>
  <si>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</si>
  <si>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</si>
  <si>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</si>
  <si>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</si>
  <si>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</si>
  <si>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</si>
  <si>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</si>
  <si>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</si>
  <si>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</si>
  <si>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</si>
  <si>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</si>
  <si>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</si>
  <si>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</si>
  <si>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</si>
  <si>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</si>
  <si>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</si>
  <si>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</si>
  <si>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</si>
  <si>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</si>
  <si>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</si>
  <si>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</si>
  <si>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</si>
  <si>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</si>
  <si>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</si>
  <si>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</si>
  <si>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</si>
  <si>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</si>
  <si>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</si>
  <si>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</si>
  <si>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</si>
  <si>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</si>
  <si>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</si>
  <si>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</si>
  <si>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</si>
  <si>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</si>
  <si>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</si>
  <si>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</si>
  <si>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</si>
  <si>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</si>
  <si>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</si>
  <si>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</si>
  <si>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</si>
  <si>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</si>
  <si>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</si>
  <si>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</si>
  <si>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</si>
  <si>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</si>
  <si>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</si>
  <si>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</si>
  <si>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</si>
  <si>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</si>
  <si>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</si>
  <si>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</si>
  <si>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</si>
  <si>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</si>
  <si>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</si>
  <si>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</si>
  <si>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</si>
  <si>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</si>
  <si>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</si>
  <si>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</si>
  <si>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</si>
  <si>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</si>
  <si>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</si>
  <si>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</si>
  <si>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</si>
  <si>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</si>
  <si>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</si>
  <si>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</si>
  <si>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</si>
  <si>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</si>
  <si>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</si>
  <si>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</si>
  <si>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</si>
  <si>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</si>
  <si>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</si>
  <si>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</si>
  <si>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</si>
  <si>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</si>
  <si>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</si>
  <si>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</si>
  <si>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</si>
  <si>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</si>
  <si>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</si>
  <si>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</si>
  <si>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</si>
  <si>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</si>
  <si>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</si>
  <si>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</si>
  <si>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</si>
  <si>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</si>
  <si>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</si>
  <si>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</si>
  <si>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/>
  </si>
  <si>
    <t>الثالث ب للبنين</t>
  </si>
  <si>
    <t>ABDUL HADI RIZKI</t>
  </si>
  <si>
    <t>0208</t>
  </si>
  <si>
    <t>AHMAD SYAFII AL MUKTI</t>
  </si>
  <si>
    <t>0209</t>
  </si>
  <si>
    <t>AKBAR FAISAL</t>
  </si>
  <si>
    <t>0210</t>
  </si>
  <si>
    <t>BAREL DIKA</t>
  </si>
  <si>
    <t>0211</t>
  </si>
  <si>
    <t>DHIYA HAFIZH MURTADHO</t>
  </si>
  <si>
    <t>0212</t>
  </si>
  <si>
    <t>DWIKA FAIRUZ AL GHIFFARI</t>
  </si>
  <si>
    <t>0213</t>
  </si>
  <si>
    <t>FARUQ ALFADLI</t>
  </si>
  <si>
    <t>0214</t>
  </si>
  <si>
    <t>FATA RAJA ASROF</t>
  </si>
  <si>
    <t>0215</t>
  </si>
  <si>
    <t>IBRAHIM ARKAN RAMADHAN</t>
  </si>
  <si>
    <t>0216</t>
  </si>
  <si>
    <t>JAMI ADITYA PUTRA</t>
  </si>
  <si>
    <t>0217</t>
  </si>
  <si>
    <t>MOCHAMAD ARRAFI GIYANTO</t>
  </si>
  <si>
    <t>0218</t>
  </si>
  <si>
    <t>MOCHAMAD HARIS AL FIKRI</t>
  </si>
  <si>
    <t>0219</t>
  </si>
  <si>
    <t>MOH AZZAM SYAH</t>
  </si>
  <si>
    <t>0220</t>
  </si>
  <si>
    <t>MUHAMAD RIFAL RAHMADANI</t>
  </si>
  <si>
    <t>0221</t>
  </si>
  <si>
    <t>MUHAMAD RIFKI AGUSTIAN</t>
  </si>
  <si>
    <t>0222</t>
  </si>
  <si>
    <t>MUHAMMAD BILAL</t>
  </si>
  <si>
    <t>0223</t>
  </si>
  <si>
    <t>MUHAMMAD RIDHO INSAN MUTTAQIN</t>
  </si>
  <si>
    <t>0224</t>
  </si>
  <si>
    <t>MULKHAN DICKY KURNIAWAN</t>
  </si>
  <si>
    <t>0225</t>
  </si>
  <si>
    <t>NAZRIL ARSYAD</t>
  </si>
  <si>
    <t>0226</t>
  </si>
  <si>
    <t>RAFA ARRAYA PUTRA RIDHOI</t>
  </si>
  <si>
    <t>0227</t>
  </si>
  <si>
    <t>RAFA FIRZA MULIA</t>
  </si>
  <si>
    <t>0228</t>
  </si>
  <si>
    <t>RAFIF ALMER GHANI</t>
  </si>
  <si>
    <t>0229</t>
  </si>
  <si>
    <t>RAHMAT HIDAYAT</t>
  </si>
  <si>
    <t>0230</t>
  </si>
  <si>
    <t>RIZKI ALFIANSYAH</t>
  </si>
  <si>
    <t>0231</t>
  </si>
  <si>
    <t>SHEEHAN FAVIAN ASFAR</t>
  </si>
  <si>
    <t>0232</t>
  </si>
  <si>
    <t xml:space="preserve">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</si>
</sst>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6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0" fillId="0" borderId="0">
      <protection locked="0"/>
    </xf>
  </cellStyleXfs>
  <cellXfs count="29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5" borderId="1" xfId="0" applyFont="1" applyFill="1" applyBorder="1" applyAlignment="1">
      <alignment horizontal="center" vertical="center" textRotation="90"/>
    </xf>
    <xf numFmtId="0" fontId="16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0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25" xfId="0" applyFont="1" applyBorder="1" applyAlignment="1">
      <alignment horizontal="right" vertical="center" readingOrder="2"/>
    </xf>
    <xf numFmtId="0" fontId="30" fillId="0" borderId="26" xfId="0" applyFont="1" applyBorder="1">
      <alignment vertical="center"/>
    </xf>
    <xf numFmtId="0" fontId="30" fillId="0" borderId="0" xfId="0" applyFont="1">
      <alignment vertical="center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28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24" xfId="0" applyFont="1" applyBorder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4" fontId="31" fillId="0" borderId="39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8" fillId="0" borderId="0" xfId="0" applyFont="1">
      <alignment vertical="center"/>
    </xf>
    <xf numFmtId="0" fontId="39" fillId="0" borderId="0" xfId="0" applyFo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165" fontId="3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0" fillId="0" borderId="0" xfId="1" applyProtection="1"/>
    <xf numFmtId="0" fontId="40" fillId="0" borderId="0" xfId="1" applyAlignment="1" applyProtection="1">
      <alignment horizontal="left"/>
    </xf>
    <xf numFmtId="0" fontId="40" fillId="0" borderId="0" xfId="1" applyAlignment="1" applyProtection="1">
      <alignment horizontal="center" vertical="center"/>
    </xf>
    <xf numFmtId="0" fontId="41" fillId="0" borderId="0" xfId="1" applyFont="1" applyAlignment="1" applyProtection="1">
      <alignment horizontal="center"/>
    </xf>
    <xf numFmtId="0" fontId="41" fillId="0" borderId="0" xfId="1" applyFont="1" applyAlignment="1" applyProtection="1">
      <alignment horizontal="left"/>
    </xf>
    <xf numFmtId="0" fontId="43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4" fillId="0" borderId="0" xfId="1" applyFont="1" applyProtection="1"/>
    <xf numFmtId="0" fontId="44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0" fontId="36" fillId="0" borderId="0" xfId="0" applyFont="1" applyAlignment="1">
      <alignment horizontal="center" vertical="center" wrapText="1" readingOrder="2"/>
    </xf>
    <xf numFmtId="0" fontId="34" fillId="0" borderId="24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5" xfId="0" applyFont="1" applyBorder="1" applyAlignment="1">
      <alignment horizontal="left" vertical="center" wrapText="1" indent="7"/>
    </xf>
    <xf numFmtId="166" fontId="27" fillId="0" borderId="24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5" xfId="0" applyNumberFormat="1" applyFont="1" applyBorder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0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0" fontId="30" fillId="0" borderId="0" xfId="0" applyFont="1" applyAlignment="1">
      <alignment horizontal="right" vertical="center" readingOrder="2"/>
    </xf>
    <xf numFmtId="0" fontId="30" fillId="0" borderId="25" xfId="0" applyFont="1" applyBorder="1" applyAlignment="1">
      <alignment horizontal="right" vertical="center" readingOrder="2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64" fontId="30" fillId="0" borderId="15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30" fillId="0" borderId="21" xfId="0" applyFont="1" applyBorder="1" applyAlignment="1">
      <alignment horizontal="right" vertical="center" readingOrder="2"/>
    </xf>
    <xf numFmtId="0" fontId="30" fillId="0" borderId="22" xfId="0" applyFont="1" applyBorder="1" applyAlignment="1">
      <alignment horizontal="right" vertical="center" readingOrder="2"/>
    </xf>
    <xf numFmtId="0" fontId="30" fillId="0" borderId="23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wrapText="1"/>
    </xf>
    <xf numFmtId="0" fontId="30" fillId="0" borderId="6" xfId="0" applyFont="1" applyBorder="1" applyAlignment="1">
      <alignment horizontal="right" vertical="center" readingOrder="2"/>
    </xf>
    <xf numFmtId="0" fontId="30" fillId="0" borderId="24" xfId="0" applyFont="1" applyBorder="1">
      <alignment vertical="center"/>
    </xf>
    <xf numFmtId="0" fontId="30" fillId="0" borderId="0" xfId="0" applyFont="1">
      <alignment vertical="center"/>
    </xf>
    <xf numFmtId="165" fontId="31" fillId="0" borderId="7" xfId="0" applyNumberFormat="1" applyFont="1" applyBorder="1" applyAlignment="1">
      <alignment horizontal="center" vertical="center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165" fontId="28" fillId="0" borderId="32" xfId="0" applyNumberFormat="1" applyFont="1" applyBorder="1" applyAlignment="1">
      <alignment horizontal="center" vertical="center"/>
    </xf>
    <xf numFmtId="165" fontId="28" fillId="0" borderId="33" xfId="0" applyNumberFormat="1" applyFont="1" applyBorder="1" applyAlignment="1">
      <alignment horizontal="center" vertical="center"/>
    </xf>
    <xf numFmtId="165" fontId="27" fillId="0" borderId="24" xfId="0" applyNumberFormat="1" applyFont="1" applyBorder="1" applyAlignment="1">
      <alignment horizontal="center" vertical="center" readingOrder="2"/>
    </xf>
    <xf numFmtId="165" fontId="27" fillId="0" borderId="29" xfId="0" applyNumberFormat="1" applyFont="1" applyBorder="1" applyAlignment="1">
      <alignment horizontal="center" vertical="center" readingOrder="2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0" fontId="27" fillId="0" borderId="34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0" fillId="0" borderId="24" xfId="0" applyFont="1" applyBorder="1" applyAlignment="1">
      <alignment horizontal="right" vertical="center" readingOrder="2"/>
    </xf>
    <xf numFmtId="0" fontId="30" fillId="0" borderId="29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right" vertical="center" readingOrder="2"/>
    </xf>
    <xf numFmtId="0" fontId="30" fillId="0" borderId="31" xfId="0" applyFont="1" applyBorder="1" applyAlignment="1">
      <alignment horizontal="right" vertical="center" readingOrder="2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0" fontId="38" fillId="0" borderId="0" xfId="0" applyFont="1" applyAlignment="1">
      <alignment horizontal="center" vertical="center"/>
    </xf>
    <xf numFmtId="0" fontId="35" fillId="0" borderId="24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165" fontId="31" fillId="0" borderId="1" xfId="0" applyNumberFormat="1" applyFont="1" applyBorder="1" applyAlignment="1">
      <alignment horizontal="center" vertical="center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36" fillId="0" borderId="0" xfId="0" applyFont="1">
      <alignment vertical="center"/>
    </xf>
    <xf numFmtId="0" fontId="30" fillId="0" borderId="24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0" fontId="30" fillId="0" borderId="26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0" fontId="27" fillId="0" borderId="5" xfId="0" applyFont="1" applyBorder="1" applyAlignment="1">
      <alignment horizontal="center" vertical="center" readingOrder="2"/>
    </xf>
    <xf numFmtId="164" fontId="36" fillId="0" borderId="15" xfId="0" applyNumberFormat="1" applyFont="1" applyBorder="1" applyAlignment="1">
      <alignment horizontal="center" vertical="center"/>
    </xf>
    <xf numFmtId="167" fontId="30" fillId="0" borderId="0" xfId="0" applyNumberFormat="1" applyFont="1" applyAlignment="1">
      <alignment horizontal="right" vertical="center" readingOrder="2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21" fillId="0" borderId="0" xfId="0" applyFont="1" applyAlignment="1">
      <alignment horizontal="left" vertical="center" readingOrder="1"/>
    </xf>
    <xf numFmtId="0" fontId="24" fillId="0" borderId="32" xfId="0" applyFont="1" applyBorder="1" applyAlignment="1">
      <alignment horizontal="center" vertical="center" readingOrder="2"/>
    </xf>
    <xf numFmtId="0" fontId="24" fillId="0" borderId="33" xfId="0" applyFont="1" applyBorder="1" applyAlignment="1">
      <alignment horizontal="center" vertical="center" readingOrder="2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 readingOrder="2"/>
    </xf>
    <xf numFmtId="0" fontId="27" fillId="0" borderId="32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 readingOrder="2"/>
    </xf>
    <xf numFmtId="165" fontId="27" fillId="0" borderId="32" xfId="0" applyNumberFormat="1" applyFont="1" applyBorder="1" applyAlignment="1">
      <alignment horizontal="center" vertical="center"/>
    </xf>
    <xf numFmtId="165" fontId="27" fillId="0" borderId="33" xfId="0" applyNumberFormat="1" applyFont="1" applyBorder="1" applyAlignment="1">
      <alignment horizontal="center" vertical="center"/>
    </xf>
    <xf numFmtId="0" fontId="30" fillId="0" borderId="19" xfId="0" applyFont="1" applyBorder="1" applyAlignment="1">
      <alignment horizontal="right" vertical="center" readingOrder="2"/>
    </xf>
    <xf numFmtId="0" fontId="30" fillId="0" borderId="5" xfId="0" applyFont="1" applyBorder="1" applyAlignment="1">
      <alignment horizontal="right" vertical="center" readingOrder="2"/>
    </xf>
    <xf numFmtId="165" fontId="31" fillId="0" borderId="6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31" fillId="0" borderId="11" xfId="0" applyNumberFormat="1" applyFont="1" applyBorder="1" applyAlignment="1">
      <alignment horizontal="center" vertical="center"/>
    </xf>
    <xf numFmtId="165" fontId="31" fillId="0" borderId="20" xfId="0" applyNumberFormat="1" applyFont="1" applyBorder="1" applyAlignment="1">
      <alignment horizontal="center" vertical="center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33" fillId="0" borderId="6" xfId="0" applyFont="1" applyBorder="1" applyAlignment="1" applyProtection="1">
      <alignment horizontal="center" vertical="center"/>
      <protection locked="0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 wrapText="1" readingOrder="2"/>
    </xf>
    <xf numFmtId="0" fontId="27" fillId="0" borderId="37" xfId="0" applyFont="1" applyBorder="1" applyAlignment="1">
      <alignment horizontal="center" vertical="center" wrapText="1" readingOrder="2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164" fontId="27" fillId="0" borderId="36" xfId="0" applyNumberFormat="1" applyFont="1" applyBorder="1" applyAlignment="1">
      <alignment horizontal="center" vertical="center"/>
    </xf>
    <xf numFmtId="164" fontId="27" fillId="0" borderId="25" xfId="0" applyNumberFormat="1" applyFont="1" applyBorder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31" xfId="0" applyNumberFormat="1" applyFont="1" applyBorder="1" applyAlignment="1">
      <alignment horizontal="center" vertical="center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23" fillId="0" borderId="8" xfId="0" applyFont="1" applyBorder="1" applyAlignment="1">
      <alignment horizontal="center" vertical="center" readingOrder="2"/>
    </xf>
    <xf numFmtId="0" fontId="41" fillId="0" borderId="0" xfId="1" applyFont="1" applyAlignment="1" applyProtection="1">
      <alignment horizontal="center"/>
    </xf>
    <xf numFmtId="0" fontId="42" fillId="2" borderId="0" xfId="1" applyFont="1" applyFill="1" applyAlignment="1" applyProtection="1">
      <alignment horizontal="center"/>
    </xf>
    <xf numFmtId="0" fontId="44" fillId="0" borderId="0" xfId="1" applyFont="1" applyAlignment="1" applyProtection="1">
      <alignment horizontal="center" vertical="center"/>
    </xf>
    <xf numFmtId="0" fontId="45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727464</xdr:colOff>
      <xdr:row>56</xdr:row>
      <xdr:rowOff>0</xdr:rowOff>
    </xdr:from>
    <xdr:to>
      <xdr:col>10</xdr:col>
      <xdr:colOff>199695</xdr:colOff>
      <xdr:row>56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349366</xdr:colOff>
      <xdr:row>56</xdr:row>
      <xdr:rowOff>0</xdr:rowOff>
    </xdr:from>
    <xdr:to>
      <xdr:col>16</xdr:col>
      <xdr:colOff>622676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439895</xdr:colOff>
      <xdr:row>50</xdr:row>
      <xdr:rowOff>0</xdr:rowOff>
    </xdr:from>
    <xdr:to>
      <xdr:col>15</xdr:col>
      <xdr:colOff>271214</xdr:colOff>
      <xdr:row>50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275167</xdr:colOff>
      <xdr:row>52</xdr:row>
      <xdr:rowOff>148167</xdr:rowOff>
    </xdr:from>
    <xdr:to>
      <xdr:col>14</xdr:col>
      <xdr:colOff>273406</xdr:colOff>
      <xdr:row>57</xdr:row>
      <xdr:rowOff>162596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94A8C848-F1ED-4287-A349-6C157AE6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13000" y="9906000"/>
          <a:ext cx="2432406" cy="117859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71" workbookViewId="0">
      <selection activeCell="C21" sqref="C21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7" t="s">
        <v>157</v>
      </c>
      <c r="D1" s="127"/>
      <c r="E1" s="127"/>
      <c r="F1" s="127"/>
      <c r="G1" s="127"/>
    </row>
    <row r="2" spans="1:12" x14ac:dyDescent="0.35">
      <c r="C2" s="127"/>
      <c r="D2" s="127"/>
      <c r="E2" s="127"/>
      <c r="F2" s="127"/>
      <c r="G2" s="127"/>
    </row>
    <row r="3" spans="1:12" ht="7.5" customHeight="1" x14ac:dyDescent="0.35">
      <c r="C3" s="129"/>
      <c r="D3" s="130"/>
      <c r="E3" s="130"/>
      <c r="F3" s="130"/>
      <c r="G3" s="131"/>
    </row>
    <row r="4" spans="1:12" ht="21" x14ac:dyDescent="0.35">
      <c r="A4" s="1" t="s">
        <v>80</v>
      </c>
      <c r="B4" s="1" t="str">
        <f>CONCATENATE(F4," ",E4," ",C4)</f>
        <v>الصف  : الثالث ب للبنين</v>
      </c>
      <c r="C4" s="134" t="s">
        <v>281</v>
      </c>
      <c r="D4" s="134"/>
      <c r="E4" s="134" t="s">
        <v>138</v>
      </c>
      <c r="F4" s="2" t="s">
        <v>137</v>
      </c>
      <c r="G4" s="139">
        <v>1</v>
      </c>
    </row>
    <row r="5" spans="1:12" x14ac:dyDescent="0.35">
      <c r="C5" s="134"/>
      <c r="D5" s="134"/>
      <c r="E5" s="134"/>
      <c r="F5" s="3" t="s">
        <v>142</v>
      </c>
      <c r="G5" s="139"/>
    </row>
    <row r="6" spans="1:12" ht="7" customHeight="1" x14ac:dyDescent="0.35">
      <c r="C6" s="135"/>
      <c r="D6" s="135"/>
      <c r="E6" s="135"/>
      <c r="F6" s="135"/>
      <c r="G6" s="135"/>
    </row>
    <row r="7" spans="1:12" ht="21" x14ac:dyDescent="0.35">
      <c r="A7" s="4" t="s">
        <v>80</v>
      </c>
      <c r="B7" s="5" t="str">
        <f>CONCATENATE(F7," ",E7," ",C7)</f>
        <v>الفصل الدراسي : الأول</v>
      </c>
      <c r="C7" s="125" t="s">
        <v>265</v>
      </c>
      <c r="D7" s="125"/>
      <c r="E7" s="132" t="s">
        <v>138</v>
      </c>
      <c r="F7" s="6" t="s">
        <v>149</v>
      </c>
      <c r="G7" s="126">
        <v>2</v>
      </c>
    </row>
    <row r="8" spans="1:12" ht="21.65" customHeight="1" x14ac:dyDescent="0.35">
      <c r="A8" s="5"/>
      <c r="B8" s="5"/>
      <c r="C8" s="125"/>
      <c r="D8" s="125"/>
      <c r="E8" s="132"/>
      <c r="F8" s="7" t="s">
        <v>150</v>
      </c>
      <c r="G8" s="126"/>
    </row>
    <row r="9" spans="1:12" ht="7" customHeight="1" x14ac:dyDescent="0.35">
      <c r="A9" s="5"/>
      <c r="B9" s="5"/>
      <c r="C9" s="128"/>
      <c r="D9" s="128"/>
      <c r="E9" s="128"/>
      <c r="F9" s="128"/>
      <c r="G9" s="128"/>
    </row>
    <row r="10" spans="1:12" ht="26.5" customHeight="1" x14ac:dyDescent="0.5">
      <c r="A10" s="5" t="s">
        <v>80</v>
      </c>
      <c r="B10" s="5" t="str">
        <f>CONCATENATE(F10," : ")</f>
        <v xml:space="preserve">العام الدراسي : </v>
      </c>
      <c r="C10" s="133" t="s">
        <v>274</v>
      </c>
      <c r="D10" s="133"/>
      <c r="E10" s="132" t="s">
        <v>138</v>
      </c>
      <c r="F10" s="8" t="s">
        <v>139</v>
      </c>
      <c r="G10" s="126">
        <v>3</v>
      </c>
    </row>
    <row r="11" spans="1:12" ht="26.15" customHeight="1" x14ac:dyDescent="0.35">
      <c r="A11" s="5"/>
      <c r="B11" s="9" t="str">
        <f>CONCATENATE(C10," ","م")</f>
        <v>٢٠٢٤ - ٢٠٢٥ م</v>
      </c>
      <c r="C11" s="141" t="s">
        <v>275</v>
      </c>
      <c r="D11" s="141"/>
      <c r="E11" s="132"/>
      <c r="F11" s="7" t="s">
        <v>141</v>
      </c>
      <c r="G11" s="126"/>
    </row>
    <row r="12" spans="1:12" ht="6.65" customHeight="1" x14ac:dyDescent="0.35">
      <c r="A12" s="5"/>
      <c r="B12" s="9" t="str">
        <f>CONCATENATE(C11," ","ه")</f>
        <v>١٤٤٥ - ١٤٤٦ ه</v>
      </c>
      <c r="C12" s="128"/>
      <c r="D12" s="128"/>
      <c r="E12" s="128"/>
      <c r="F12" s="128"/>
      <c r="G12" s="128"/>
    </row>
    <row r="13" spans="1:12" ht="21" x14ac:dyDescent="0.5">
      <c r="A13" s="5"/>
      <c r="B13" s="5"/>
      <c r="C13" s="137" t="s">
        <v>276</v>
      </c>
      <c r="D13" s="138"/>
      <c r="E13" s="132" t="s">
        <v>138</v>
      </c>
      <c r="F13" s="8" t="s">
        <v>140</v>
      </c>
      <c r="G13" s="126">
        <v>4</v>
      </c>
      <c r="K13" s="10"/>
    </row>
    <row r="14" spans="1:12" ht="22.5" customHeight="1" x14ac:dyDescent="0.35">
      <c r="A14" s="5"/>
      <c r="B14" s="5"/>
      <c r="C14" s="138" t="s">
        <v>277</v>
      </c>
      <c r="D14" s="138"/>
      <c r="E14" s="132"/>
      <c r="F14" s="7" t="s">
        <v>143</v>
      </c>
      <c r="G14" s="126"/>
      <c r="K14" s="10"/>
    </row>
    <row r="15" spans="1:12" ht="6" customHeight="1" x14ac:dyDescent="0.35">
      <c r="A15" s="5"/>
      <c r="B15" s="5"/>
      <c r="C15" s="128"/>
      <c r="D15" s="128"/>
      <c r="E15" s="128"/>
      <c r="F15" s="128"/>
      <c r="G15" s="128"/>
    </row>
    <row r="16" spans="1:12" ht="21" x14ac:dyDescent="0.5">
      <c r="A16" s="5"/>
      <c r="B16" s="5"/>
      <c r="C16" s="136" t="s">
        <v>263</v>
      </c>
      <c r="D16" s="136"/>
      <c r="E16" s="132" t="s">
        <v>138</v>
      </c>
      <c r="F16" s="8" t="s">
        <v>145</v>
      </c>
      <c r="G16" s="126">
        <v>5</v>
      </c>
      <c r="K16" s="10"/>
      <c r="L16" s="10"/>
    </row>
    <row r="17" spans="1:12" ht="14.5" customHeight="1" x14ac:dyDescent="0.35">
      <c r="A17" s="5"/>
      <c r="B17" s="5"/>
      <c r="C17" s="136"/>
      <c r="D17" s="136"/>
      <c r="E17" s="132"/>
      <c r="F17" s="7" t="s">
        <v>147</v>
      </c>
      <c r="G17" s="126"/>
    </row>
    <row r="18" spans="1:12" ht="6" customHeight="1" x14ac:dyDescent="0.5">
      <c r="A18" s="5"/>
      <c r="B18" s="5"/>
      <c r="C18" s="142"/>
      <c r="D18" s="142"/>
      <c r="E18" s="142"/>
      <c r="F18" s="142"/>
      <c r="G18" s="142"/>
    </row>
    <row r="19" spans="1:12" ht="21" x14ac:dyDescent="0.5">
      <c r="A19" s="5"/>
      <c r="B19" s="5"/>
      <c r="C19" s="140" t="s">
        <v>332</v>
      </c>
      <c r="D19" s="136"/>
      <c r="E19" s="132" t="s">
        <v>138</v>
      </c>
      <c r="F19" s="8" t="s">
        <v>146</v>
      </c>
      <c r="G19" s="126">
        <v>6</v>
      </c>
    </row>
    <row r="20" spans="1:12" ht="14.5" customHeight="1" x14ac:dyDescent="0.35">
      <c r="A20" s="5"/>
      <c r="B20" s="5"/>
      <c r="C20" s="136"/>
      <c r="D20" s="136"/>
      <c r="E20" s="132"/>
      <c r="F20" s="11" t="s">
        <v>148</v>
      </c>
      <c r="G20" s="126"/>
    </row>
    <row r="24" spans="1:12" x14ac:dyDescent="0.35">
      <c r="L24" s="10"/>
    </row>
    <row r="25" spans="1:12" x14ac:dyDescent="0.35">
      <c r="L25" s="10"/>
    </row>
    <row r="26" spans="1:12" x14ac:dyDescent="0.35">
      <c r="L26" s="10"/>
    </row>
    <row r="27" spans="1:12" x14ac:dyDescent="0.35">
      <c r="L27" s="10"/>
    </row>
    <row r="28" spans="1:12" x14ac:dyDescent="0.35">
      <c r="L28" s="10"/>
    </row>
    <row r="29" spans="1:12" x14ac:dyDescent="0.35">
      <c r="L29" s="10"/>
    </row>
    <row r="30" spans="1:12" x14ac:dyDescent="0.35">
      <c r="L30" s="10"/>
    </row>
    <row r="31" spans="1:12" x14ac:dyDescent="0.35">
      <c r="L31" s="10"/>
    </row>
  </sheetData>
  <sheetProtection selectLockedCells="1"/>
  <mergeCells count="27">
    <mergeCell ref="C16:D17"/>
    <mergeCell ref="G19:G20"/>
    <mergeCell ref="C13:D13"/>
    <mergeCell ref="G4:G5"/>
    <mergeCell ref="C9:G9"/>
    <mergeCell ref="E19:E20"/>
    <mergeCell ref="C19:D20"/>
    <mergeCell ref="G16:G17"/>
    <mergeCell ref="C11:D11"/>
    <mergeCell ref="G13:G14"/>
    <mergeCell ref="C18:G18"/>
    <mergeCell ref="E16:E17"/>
    <mergeCell ref="C14:D14"/>
    <mergeCell ref="C15:G15"/>
    <mergeCell ref="E13:E14"/>
    <mergeCell ref="C7:D8"/>
    <mergeCell ref="G7:G8"/>
    <mergeCell ref="C1:G2"/>
    <mergeCell ref="C12:G12"/>
    <mergeCell ref="C3:G3"/>
    <mergeCell ref="E10:E11"/>
    <mergeCell ref="E7:E8"/>
    <mergeCell ref="C10:D10"/>
    <mergeCell ref="C4:D5"/>
    <mergeCell ref="C6:G6"/>
    <mergeCell ref="E4:E5"/>
    <mergeCell ref="G10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4" zoomScale="108" workbookViewId="0">
      <selection activeCell="B2" sqref="B2"/>
    </sheetView>
  </sheetViews>
  <sheetFormatPr defaultColWidth="8.7265625" defaultRowHeight="14.5" x14ac:dyDescent="0.35"/>
  <cols>
    <col min="1" max="1" width="6.54296875" style="12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3" t="s">
        <v>60</v>
      </c>
      <c r="B1" s="13" t="s">
        <v>151</v>
      </c>
      <c r="C1" s="13" t="s">
        <v>152</v>
      </c>
      <c r="D1" s="13" t="s">
        <v>279</v>
      </c>
    </row>
    <row r="2" spans="1:4" ht="18" customHeight="1" x14ac:dyDescent="0.35">
      <c r="A2" s="14">
        <v>1</v>
      </c>
      <c r="B2" s="15" t="s">
        <v>282</v>
      </c>
      <c r="C2" s="16" t="s">
        <v>283</v>
      </c>
      <c r="D2" s="17" t="s">
        <v>280</v>
      </c>
    </row>
    <row r="3" spans="1:4" ht="18" customHeight="1" x14ac:dyDescent="0.35">
      <c r="A3" s="14">
        <v>2</v>
      </c>
      <c r="B3" s="15" t="s">
        <v>284</v>
      </c>
      <c r="C3" s="16" t="s">
        <v>285</v>
      </c>
      <c r="D3" s="17" t="s">
        <v>80</v>
      </c>
    </row>
    <row r="4" spans="1:4" ht="18" customHeight="1" x14ac:dyDescent="0.35">
      <c r="A4" s="14">
        <v>3</v>
      </c>
      <c r="B4" s="15" t="s">
        <v>286</v>
      </c>
      <c r="C4" s="16" t="s">
        <v>287</v>
      </c>
      <c r="D4" s="17" t="s">
        <v>80</v>
      </c>
    </row>
    <row r="5" spans="1:4" ht="18" customHeight="1" x14ac:dyDescent="0.35">
      <c r="A5" s="14">
        <v>4</v>
      </c>
      <c r="B5" s="15" t="s">
        <v>288</v>
      </c>
      <c r="C5" s="16" t="s">
        <v>289</v>
      </c>
      <c r="D5" s="17" t="s">
        <v>80</v>
      </c>
    </row>
    <row r="6" spans="1:4" ht="18" customHeight="1" x14ac:dyDescent="0.35">
      <c r="A6" s="14">
        <v>5</v>
      </c>
      <c r="B6" s="15" t="s">
        <v>290</v>
      </c>
      <c r="C6" s="16" t="s">
        <v>291</v>
      </c>
      <c r="D6" s="17" t="s">
        <v>80</v>
      </c>
    </row>
    <row r="7" spans="1:4" ht="18" customHeight="1" x14ac:dyDescent="0.35">
      <c r="A7" s="14">
        <v>6</v>
      </c>
      <c r="B7" s="15" t="s">
        <v>292</v>
      </c>
      <c r="C7" s="16" t="s">
        <v>293</v>
      </c>
      <c r="D7" s="17" t="s">
        <v>80</v>
      </c>
    </row>
    <row r="8" spans="1:4" ht="18" customHeight="1" x14ac:dyDescent="0.35">
      <c r="A8" s="14">
        <v>7</v>
      </c>
      <c r="B8" s="15" t="s">
        <v>294</v>
      </c>
      <c r="C8" s="16" t="s">
        <v>295</v>
      </c>
      <c r="D8" s="17" t="s">
        <v>80</v>
      </c>
    </row>
    <row r="9" spans="1:4" ht="18" customHeight="1" x14ac:dyDescent="0.35">
      <c r="A9" s="14">
        <v>8</v>
      </c>
      <c r="B9" s="15" t="s">
        <v>296</v>
      </c>
      <c r="C9" s="16" t="s">
        <v>297</v>
      </c>
      <c r="D9" s="17" t="s">
        <v>80</v>
      </c>
    </row>
    <row r="10" spans="1:4" ht="18" customHeight="1" x14ac:dyDescent="0.35">
      <c r="A10" s="14">
        <v>9</v>
      </c>
      <c r="B10" s="15" t="s">
        <v>298</v>
      </c>
      <c r="C10" s="16" t="s">
        <v>299</v>
      </c>
      <c r="D10" s="17" t="s">
        <v>80</v>
      </c>
    </row>
    <row r="11" spans="1:4" ht="18" customHeight="1" x14ac:dyDescent="0.35">
      <c r="A11" s="14">
        <v>10</v>
      </c>
      <c r="B11" s="15" t="s">
        <v>300</v>
      </c>
      <c r="C11" s="16" t="s">
        <v>301</v>
      </c>
      <c r="D11" s="17" t="s">
        <v>80</v>
      </c>
    </row>
    <row r="12" spans="1:4" ht="18" customHeight="1" x14ac:dyDescent="0.35">
      <c r="A12" s="14">
        <v>11</v>
      </c>
      <c r="B12" s="15" t="s">
        <v>302</v>
      </c>
      <c r="C12" s="16" t="s">
        <v>303</v>
      </c>
      <c r="D12" s="17" t="s">
        <v>80</v>
      </c>
    </row>
    <row r="13" spans="1:4" ht="18" customHeight="1" x14ac:dyDescent="0.35">
      <c r="A13" s="14">
        <v>12</v>
      </c>
      <c r="B13" s="15" t="s">
        <v>304</v>
      </c>
      <c r="C13" s="16" t="s">
        <v>305</v>
      </c>
      <c r="D13" s="17" t="s">
        <v>80</v>
      </c>
    </row>
    <row r="14" spans="1:4" ht="18" customHeight="1" x14ac:dyDescent="0.35">
      <c r="A14" s="14">
        <v>13</v>
      </c>
      <c r="B14" s="15" t="s">
        <v>306</v>
      </c>
      <c r="C14" s="16" t="s">
        <v>307</v>
      </c>
      <c r="D14" s="17" t="s">
        <v>80</v>
      </c>
    </row>
    <row r="15" spans="1:4" ht="18" customHeight="1" x14ac:dyDescent="0.35">
      <c r="A15" s="14">
        <v>14</v>
      </c>
      <c r="B15" s="15" t="s">
        <v>308</v>
      </c>
      <c r="C15" s="16" t="s">
        <v>309</v>
      </c>
      <c r="D15" s="17" t="s">
        <v>80</v>
      </c>
    </row>
    <row r="16" spans="1:4" ht="18" customHeight="1" x14ac:dyDescent="0.35">
      <c r="A16" s="14">
        <v>15</v>
      </c>
      <c r="B16" s="15" t="s">
        <v>310</v>
      </c>
      <c r="C16" s="16" t="s">
        <v>311</v>
      </c>
      <c r="D16" s="17" t="s">
        <v>80</v>
      </c>
    </row>
    <row r="17" spans="1:4" ht="18" customHeight="1" x14ac:dyDescent="0.35">
      <c r="A17" s="14">
        <v>16</v>
      </c>
      <c r="B17" s="15" t="s">
        <v>312</v>
      </c>
      <c r="C17" s="16" t="s">
        <v>313</v>
      </c>
      <c r="D17" s="17" t="s">
        <v>80</v>
      </c>
    </row>
    <row r="18" spans="1:4" ht="18" customHeight="1" x14ac:dyDescent="0.35">
      <c r="A18" s="14">
        <v>17</v>
      </c>
      <c r="B18" s="15" t="s">
        <v>314</v>
      </c>
      <c r="C18" s="16" t="s">
        <v>315</v>
      </c>
      <c r="D18" s="17" t="s">
        <v>80</v>
      </c>
    </row>
    <row r="19" spans="1:4" ht="18" customHeight="1" x14ac:dyDescent="0.35">
      <c r="A19" s="14">
        <v>18</v>
      </c>
      <c r="B19" s="15" t="s">
        <v>316</v>
      </c>
      <c r="C19" s="16" t="s">
        <v>317</v>
      </c>
      <c r="D19" s="17" t="s">
        <v>80</v>
      </c>
    </row>
    <row r="20" spans="1:4" ht="18" customHeight="1" x14ac:dyDescent="0.35">
      <c r="A20" s="14">
        <v>19</v>
      </c>
      <c r="B20" s="15" t="s">
        <v>318</v>
      </c>
      <c r="C20" s="16" t="s">
        <v>319</v>
      </c>
      <c r="D20" s="17" t="s">
        <v>80</v>
      </c>
    </row>
    <row r="21" spans="1:4" ht="18" customHeight="1" x14ac:dyDescent="0.35">
      <c r="A21" s="14">
        <v>20</v>
      </c>
      <c r="B21" s="15" t="s">
        <v>320</v>
      </c>
      <c r="C21" s="16" t="s">
        <v>321</v>
      </c>
      <c r="D21" s="17" t="s">
        <v>80</v>
      </c>
    </row>
    <row r="22" spans="1:4" ht="18" customHeight="1" x14ac:dyDescent="0.35">
      <c r="A22" s="14">
        <v>21</v>
      </c>
      <c r="B22" s="15" t="s">
        <v>322</v>
      </c>
      <c r="C22" s="16" t="s">
        <v>323</v>
      </c>
      <c r="D22" s="17" t="s">
        <v>80</v>
      </c>
    </row>
    <row r="23" spans="1:4" ht="18" customHeight="1" x14ac:dyDescent="0.35">
      <c r="A23" s="14">
        <v>22</v>
      </c>
      <c r="B23" s="15" t="s">
        <v>324</v>
      </c>
      <c r="C23" s="16" t="s">
        <v>325</v>
      </c>
      <c r="D23" s="17" t="s">
        <v>80</v>
      </c>
    </row>
    <row r="24" spans="1:4" ht="18" customHeight="1" x14ac:dyDescent="0.35">
      <c r="A24" s="14">
        <v>23</v>
      </c>
      <c r="B24" s="15" t="s">
        <v>326</v>
      </c>
      <c r="C24" s="16" t="s">
        <v>327</v>
      </c>
      <c r="D24" s="17" t="s">
        <v>80</v>
      </c>
    </row>
    <row r="25" spans="1:4" ht="18" customHeight="1" x14ac:dyDescent="0.35">
      <c r="A25" s="14">
        <v>24</v>
      </c>
      <c r="B25" s="15" t="s">
        <v>328</v>
      </c>
      <c r="C25" s="16" t="s">
        <v>329</v>
      </c>
      <c r="D25" s="17" t="s">
        <v>80</v>
      </c>
    </row>
    <row r="26" spans="1:4" ht="18" customHeight="1" x14ac:dyDescent="0.35">
      <c r="A26" s="14">
        <v>25</v>
      </c>
      <c r="B26" s="15" t="s">
        <v>330</v>
      </c>
      <c r="C26" s="16" t="s">
        <v>331</v>
      </c>
      <c r="D26" s="17" t="s">
        <v>80</v>
      </c>
    </row>
    <row r="27" spans="1:4" ht="18" customHeight="1" x14ac:dyDescent="0.35">
      <c r="A27" s="14">
        <v>26</v>
      </c>
      <c r="B27" s="15"/>
      <c r="C27" s="16"/>
      <c r="D27" s="17" t="s">
        <v>80</v>
      </c>
    </row>
    <row r="28" spans="1:4" ht="18" customHeight="1" x14ac:dyDescent="0.35">
      <c r="A28" s="14">
        <v>27</v>
      </c>
      <c r="B28" s="15"/>
      <c r="C28" s="16"/>
      <c r="D28" s="17" t="s">
        <v>80</v>
      </c>
    </row>
    <row r="29" spans="1:4" ht="18" customHeight="1" x14ac:dyDescent="0.35">
      <c r="A29" s="14">
        <v>28</v>
      </c>
      <c r="B29" s="15"/>
      <c r="C29" s="16"/>
      <c r="D29" s="17" t="s">
        <v>80</v>
      </c>
    </row>
    <row r="30" spans="1:4" ht="18" customHeight="1" x14ac:dyDescent="0.35">
      <c r="A30" s="14">
        <v>29</v>
      </c>
      <c r="B30" s="15"/>
      <c r="C30" s="16"/>
      <c r="D30" s="17" t="s">
        <v>80</v>
      </c>
    </row>
    <row r="31" spans="1:4" ht="18" customHeight="1" x14ac:dyDescent="0.35">
      <c r="A31" s="14">
        <v>30</v>
      </c>
      <c r="B31" s="15"/>
      <c r="C31" s="16"/>
      <c r="D31" s="17" t="s">
        <v>80</v>
      </c>
    </row>
    <row r="32" spans="1:4" ht="18" customHeight="1" x14ac:dyDescent="0.35">
      <c r="A32" s="14">
        <v>31</v>
      </c>
      <c r="B32" s="15"/>
      <c r="C32" s="15"/>
      <c r="D32" s="17" t="s">
        <v>80</v>
      </c>
    </row>
    <row r="33" spans="1:4" ht="18" customHeight="1" x14ac:dyDescent="0.35">
      <c r="A33" s="14">
        <v>32</v>
      </c>
      <c r="B33" s="15"/>
      <c r="C33" s="15"/>
      <c r="D33" s="17" t="s">
        <v>80</v>
      </c>
    </row>
    <row r="34" spans="1:4" ht="18" customHeight="1" x14ac:dyDescent="0.35">
      <c r="A34" s="14">
        <v>33</v>
      </c>
      <c r="B34" s="15"/>
      <c r="C34" s="15"/>
      <c r="D34" s="17" t="s">
        <v>80</v>
      </c>
    </row>
    <row r="35" spans="1:4" ht="18" customHeight="1" x14ac:dyDescent="0.35">
      <c r="A35" s="14">
        <v>34</v>
      </c>
      <c r="B35" s="15"/>
      <c r="C35" s="15"/>
      <c r="D35" s="17" t="s">
        <v>80</v>
      </c>
    </row>
    <row r="36" spans="1:4" ht="18" customHeight="1" x14ac:dyDescent="0.35">
      <c r="A36" s="14">
        <v>35</v>
      </c>
      <c r="B36" s="15"/>
      <c r="C36" s="15"/>
      <c r="D36" s="17" t="s">
        <v>80</v>
      </c>
    </row>
    <row r="37" spans="1:4" ht="18" customHeight="1" x14ac:dyDescent="0.35">
      <c r="A37" s="14">
        <v>36</v>
      </c>
      <c r="B37" s="15"/>
      <c r="C37" s="15"/>
      <c r="D37" s="17" t="s">
        <v>80</v>
      </c>
    </row>
    <row r="38" spans="1:4" ht="18" customHeight="1" x14ac:dyDescent="0.35">
      <c r="A38" s="14">
        <v>37</v>
      </c>
      <c r="B38" s="15"/>
      <c r="C38" s="15"/>
      <c r="D38" s="17" t="s">
        <v>80</v>
      </c>
    </row>
    <row r="39" spans="1:4" ht="18" customHeight="1" x14ac:dyDescent="0.35">
      <c r="A39" s="14">
        <v>38</v>
      </c>
      <c r="B39" s="15"/>
      <c r="C39" s="15"/>
      <c r="D39" s="17" t="s">
        <v>80</v>
      </c>
    </row>
    <row r="40" spans="1:4" ht="18" customHeight="1" x14ac:dyDescent="0.35">
      <c r="A40" s="14">
        <v>39</v>
      </c>
      <c r="B40" s="15"/>
      <c r="C40" s="15"/>
      <c r="D40" s="17" t="s">
        <v>80</v>
      </c>
    </row>
    <row r="41" spans="1:4" ht="18" customHeight="1" x14ac:dyDescent="0.35">
      <c r="A41" s="14">
        <v>40</v>
      </c>
      <c r="B41" s="15"/>
      <c r="C41" s="15"/>
      <c r="D41" s="17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D17" zoomScale="108" workbookViewId="0">
      <selection activeCell="T6" sqref="T6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8" customWidth="1"/>
  </cols>
  <sheetData>
    <row r="1" spans="1:28" ht="71.150000000000006" customHeight="1" x14ac:dyDescent="0.35">
      <c r="A1" s="19" t="s">
        <v>60</v>
      </c>
      <c r="B1" s="20" t="s">
        <v>151</v>
      </c>
      <c r="C1" s="19" t="s">
        <v>50</v>
      </c>
      <c r="D1" s="21" t="s">
        <v>7</v>
      </c>
      <c r="E1" s="21" t="s">
        <v>9</v>
      </c>
      <c r="F1" s="21" t="s">
        <v>12</v>
      </c>
      <c r="G1" s="21" t="s">
        <v>52</v>
      </c>
      <c r="H1" s="21" t="s">
        <v>264</v>
      </c>
      <c r="I1" s="21" t="s">
        <v>53</v>
      </c>
      <c r="J1" s="21" t="s">
        <v>54</v>
      </c>
      <c r="K1" s="21" t="s">
        <v>55</v>
      </c>
      <c r="L1" s="21" t="s">
        <v>15</v>
      </c>
      <c r="M1" s="21" t="s">
        <v>16</v>
      </c>
      <c r="N1" s="21" t="s">
        <v>56</v>
      </c>
      <c r="O1" s="21" t="s">
        <v>57</v>
      </c>
      <c r="P1" s="21" t="s">
        <v>20</v>
      </c>
      <c r="Q1" s="21" t="s">
        <v>58</v>
      </c>
      <c r="R1" s="21" t="s">
        <v>25</v>
      </c>
      <c r="S1" s="21" t="s">
        <v>26</v>
      </c>
      <c r="T1" s="21" t="s">
        <v>267</v>
      </c>
      <c r="U1" s="21" t="s">
        <v>268</v>
      </c>
      <c r="V1" s="21" t="s">
        <v>269</v>
      </c>
      <c r="W1" s="21" t="s">
        <v>270</v>
      </c>
      <c r="X1" s="21" t="s">
        <v>271</v>
      </c>
      <c r="Y1" s="21" t="s">
        <v>272</v>
      </c>
      <c r="Z1" s="21" t="s">
        <v>273</v>
      </c>
      <c r="AA1" s="22" t="s">
        <v>61</v>
      </c>
      <c r="AB1" s="23" t="s">
        <v>128</v>
      </c>
    </row>
    <row r="2" spans="1:28" ht="15.5" x14ac:dyDescent="0.35">
      <c r="A2" s="24">
        <f>'Data Siswa'!A2</f>
        <v>1</v>
      </c>
      <c r="B2" s="25" t="str">
        <f>'Data Siswa'!B2</f>
        <v>ABDUL HADI RIZKI</v>
      </c>
      <c r="C2" s="24" t="str">
        <f>'Data Siswa'!C2</f>
        <v>0208</v>
      </c>
      <c r="D2" s="26">
        <v>5.5</v>
      </c>
      <c r="E2" s="26">
        <v>6</v>
      </c>
      <c r="F2" s="26">
        <v>8</v>
      </c>
      <c r="G2" s="26">
        <v>6</v>
      </c>
      <c r="H2" s="26">
        <v>5.5</v>
      </c>
      <c r="I2" s="26">
        <v>4.5</v>
      </c>
      <c r="J2" s="26">
        <v>5.8</v>
      </c>
      <c r="K2" s="26">
        <v>5</v>
      </c>
      <c r="L2" s="26">
        <v>5</v>
      </c>
      <c r="M2" s="26">
        <v>5</v>
      </c>
      <c r="N2" s="26">
        <v>7</v>
      </c>
      <c r="O2" s="26">
        <v>6.5</v>
      </c>
      <c r="P2" s="26">
        <v>6</v>
      </c>
      <c r="Q2" s="26">
        <v>7</v>
      </c>
      <c r="R2" s="26">
        <v>7.5</v>
      </c>
      <c r="S2" s="26">
        <v>7</v>
      </c>
      <c r="T2" s="26">
        <v>7.5</v>
      </c>
      <c r="U2" s="26">
        <v>7.8</v>
      </c>
      <c r="V2" s="26">
        <v>8</v>
      </c>
      <c r="W2" s="26">
        <v>8.5</v>
      </c>
      <c r="X2" s="26">
        <v>7.5</v>
      </c>
      <c r="Y2" s="26">
        <v>9</v>
      </c>
      <c r="Z2" s="26">
        <v>10</v>
      </c>
      <c r="AA2" s="27">
        <f t="shared" ref="AA2:AA41" si="0">SUM(D2:S2)</f>
        <v>97.3</v>
      </c>
      <c r="AB2" s="28">
        <f t="shared" ref="AB2:AB41" si="1">AVERAGE(D2:S2)</f>
        <v>6.0812499999999998</v>
      </c>
    </row>
    <row r="3" spans="1:28" ht="15.5" x14ac:dyDescent="0.35">
      <c r="A3" s="24">
        <f>'Data Siswa'!A3</f>
        <v>2</v>
      </c>
      <c r="B3" s="25" t="str">
        <f>'Data Siswa'!B3</f>
        <v>AHMAD SYAFII AL MUKTI</v>
      </c>
      <c r="C3" s="24" t="str">
        <f>'Data Siswa'!C3</f>
        <v>0209</v>
      </c>
      <c r="D3" s="26">
        <v>5.5</v>
      </c>
      <c r="E3" s="26">
        <v>5</v>
      </c>
      <c r="F3" s="26">
        <v>4.5</v>
      </c>
      <c r="G3" s="26">
        <v>4.5</v>
      </c>
      <c r="H3" s="26">
        <v>5.5</v>
      </c>
      <c r="I3" s="26">
        <v>5</v>
      </c>
      <c r="J3" s="26">
        <v>5</v>
      </c>
      <c r="K3" s="26">
        <v>5</v>
      </c>
      <c r="L3" s="26">
        <v>5</v>
      </c>
      <c r="M3" s="26">
        <v>6</v>
      </c>
      <c r="N3" s="26">
        <v>5</v>
      </c>
      <c r="O3" s="26">
        <v>4.5</v>
      </c>
      <c r="P3" s="26">
        <v>6</v>
      </c>
      <c r="Q3" s="26">
        <v>6</v>
      </c>
      <c r="R3" s="26">
        <v>7.5</v>
      </c>
      <c r="S3" s="26">
        <v>7</v>
      </c>
      <c r="T3" s="26">
        <v>7.5</v>
      </c>
      <c r="U3" s="26">
        <v>7.7</v>
      </c>
      <c r="V3" s="26">
        <v>8</v>
      </c>
      <c r="W3" s="26">
        <v>8.5</v>
      </c>
      <c r="X3" s="26">
        <v>7.5</v>
      </c>
      <c r="Y3" s="26">
        <v>9</v>
      </c>
      <c r="Z3" s="26">
        <v>8</v>
      </c>
      <c r="AA3" s="27">
        <f t="shared" si="0"/>
        <v>87</v>
      </c>
      <c r="AB3" s="28">
        <f t="shared" si="1"/>
        <v>5.4375</v>
      </c>
    </row>
    <row r="4" spans="1:28" ht="15.5" x14ac:dyDescent="0.35">
      <c r="A4" s="24">
        <f>'Data Siswa'!A4</f>
        <v>3</v>
      </c>
      <c r="B4" s="25" t="str">
        <f>'Data Siswa'!B4</f>
        <v>AKBAR FAISAL</v>
      </c>
      <c r="C4" s="24" t="str">
        <f>'Data Siswa'!C4</f>
        <v>0210</v>
      </c>
      <c r="D4" s="26">
        <v>6.5</v>
      </c>
      <c r="E4" s="26">
        <v>7</v>
      </c>
      <c r="F4" s="26">
        <v>8</v>
      </c>
      <c r="G4" s="26">
        <v>5.5</v>
      </c>
      <c r="H4" s="26">
        <v>6.5</v>
      </c>
      <c r="I4" s="26">
        <v>5.5</v>
      </c>
      <c r="J4" s="26">
        <v>5.5</v>
      </c>
      <c r="K4" s="26">
        <v>5</v>
      </c>
      <c r="L4" s="26">
        <v>5</v>
      </c>
      <c r="M4" s="26">
        <v>7.5</v>
      </c>
      <c r="N4" s="26">
        <v>7</v>
      </c>
      <c r="O4" s="26">
        <v>5</v>
      </c>
      <c r="P4" s="26">
        <v>6</v>
      </c>
      <c r="Q4" s="26">
        <v>6</v>
      </c>
      <c r="R4" s="26">
        <v>7.5</v>
      </c>
      <c r="S4" s="26">
        <v>7</v>
      </c>
      <c r="T4" s="26">
        <v>7.5</v>
      </c>
      <c r="U4" s="26">
        <v>7.7</v>
      </c>
      <c r="V4" s="26">
        <v>8.4</v>
      </c>
      <c r="W4" s="26">
        <v>8.5</v>
      </c>
      <c r="X4" s="26">
        <v>7.5</v>
      </c>
      <c r="Y4" s="26">
        <v>9</v>
      </c>
      <c r="Z4" s="26">
        <v>8</v>
      </c>
      <c r="AA4" s="27">
        <f t="shared" si="0"/>
        <v>100.5</v>
      </c>
      <c r="AB4" s="28">
        <f t="shared" si="1"/>
        <v>6.28125</v>
      </c>
    </row>
    <row r="5" spans="1:28" ht="15.5" x14ac:dyDescent="0.35">
      <c r="A5" s="24">
        <f>'Data Siswa'!A5</f>
        <v>4</v>
      </c>
      <c r="B5" s="25" t="str">
        <f>'Data Siswa'!B5</f>
        <v>BAREL DIKA</v>
      </c>
      <c r="C5" s="24" t="str">
        <f>'Data Siswa'!C5</f>
        <v>0211</v>
      </c>
      <c r="D5" s="26">
        <v>5.5</v>
      </c>
      <c r="E5" s="26">
        <v>6</v>
      </c>
      <c r="F5" s="26">
        <v>8</v>
      </c>
      <c r="G5" s="26">
        <v>5</v>
      </c>
      <c r="H5" s="26">
        <v>5.5</v>
      </c>
      <c r="I5" s="26">
        <v>5</v>
      </c>
      <c r="J5" s="26">
        <v>6</v>
      </c>
      <c r="K5" s="26">
        <v>5</v>
      </c>
      <c r="L5" s="26">
        <v>5</v>
      </c>
      <c r="M5" s="26">
        <v>5.5</v>
      </c>
      <c r="N5" s="26">
        <v>6.5</v>
      </c>
      <c r="O5" s="26">
        <v>5</v>
      </c>
      <c r="P5" s="26">
        <v>6.5</v>
      </c>
      <c r="Q5" s="26">
        <v>6</v>
      </c>
      <c r="R5" s="26">
        <v>7.5</v>
      </c>
      <c r="S5" s="26">
        <v>7</v>
      </c>
      <c r="T5" s="26">
        <v>7.5</v>
      </c>
      <c r="U5" s="26">
        <v>7.9</v>
      </c>
      <c r="V5" s="26">
        <v>8</v>
      </c>
      <c r="W5" s="26">
        <v>8.5</v>
      </c>
      <c r="X5" s="26">
        <v>7.5</v>
      </c>
      <c r="Y5" s="26">
        <v>9</v>
      </c>
      <c r="Z5" s="26">
        <v>10</v>
      </c>
      <c r="AA5" s="27">
        <f t="shared" si="0"/>
        <v>95</v>
      </c>
      <c r="AB5" s="28">
        <f t="shared" si="1"/>
        <v>5.9375</v>
      </c>
    </row>
    <row r="6" spans="1:28" ht="15.5" x14ac:dyDescent="0.35">
      <c r="A6" s="24">
        <f>'Data Siswa'!A6</f>
        <v>5</v>
      </c>
      <c r="B6" s="25" t="str">
        <f>'Data Siswa'!B6</f>
        <v>DHIYA HAFIZH MURTADHO</v>
      </c>
      <c r="C6" s="24" t="str">
        <f>'Data Siswa'!C6</f>
        <v>0212</v>
      </c>
      <c r="D6" s="26">
        <v>5</v>
      </c>
      <c r="E6" s="26">
        <v>5.5</v>
      </c>
      <c r="F6" s="26">
        <v>6</v>
      </c>
      <c r="G6" s="26">
        <v>4.5</v>
      </c>
      <c r="H6" s="26">
        <v>5</v>
      </c>
      <c r="I6" s="26">
        <v>5</v>
      </c>
      <c r="J6" s="26">
        <v>5</v>
      </c>
      <c r="K6" s="26">
        <v>5</v>
      </c>
      <c r="L6" s="26">
        <v>5</v>
      </c>
      <c r="M6" s="26">
        <v>4.5</v>
      </c>
      <c r="N6" s="26">
        <v>5</v>
      </c>
      <c r="O6" s="26">
        <v>5</v>
      </c>
      <c r="P6" s="26">
        <v>6</v>
      </c>
      <c r="Q6" s="26">
        <v>6</v>
      </c>
      <c r="R6" s="26">
        <v>7.5</v>
      </c>
      <c r="S6" s="26">
        <v>7</v>
      </c>
      <c r="T6" s="26">
        <v>7.5</v>
      </c>
      <c r="U6" s="26">
        <v>7.7</v>
      </c>
      <c r="V6" s="26">
        <v>8.6</v>
      </c>
      <c r="W6" s="26">
        <v>9</v>
      </c>
      <c r="X6" s="26">
        <v>7.5</v>
      </c>
      <c r="Y6" s="26">
        <v>9</v>
      </c>
      <c r="Z6" s="26">
        <v>8</v>
      </c>
      <c r="AA6" s="27">
        <f t="shared" si="0"/>
        <v>87</v>
      </c>
      <c r="AB6" s="28">
        <f t="shared" si="1"/>
        <v>5.4375</v>
      </c>
    </row>
    <row r="7" spans="1:28" ht="15.5" x14ac:dyDescent="0.35">
      <c r="A7" s="24">
        <f>'Data Siswa'!A7</f>
        <v>6</v>
      </c>
      <c r="B7" s="25" t="str">
        <f>'Data Siswa'!B7</f>
        <v>DWIKA FAIRUZ AL GHIFFARI</v>
      </c>
      <c r="C7" s="24" t="str">
        <f>'Data Siswa'!C7</f>
        <v>0213</v>
      </c>
      <c r="D7" s="26">
        <v>5.5</v>
      </c>
      <c r="E7" s="26">
        <v>5.5</v>
      </c>
      <c r="F7" s="26">
        <v>5</v>
      </c>
      <c r="G7" s="26">
        <v>4.5</v>
      </c>
      <c r="H7" s="26">
        <v>5.5</v>
      </c>
      <c r="I7" s="26">
        <v>5</v>
      </c>
      <c r="J7" s="26">
        <v>5.6</v>
      </c>
      <c r="K7" s="26">
        <v>5</v>
      </c>
      <c r="L7" s="26">
        <v>5</v>
      </c>
      <c r="M7" s="26">
        <v>7.5</v>
      </c>
      <c r="N7" s="26">
        <v>5.5</v>
      </c>
      <c r="O7" s="26">
        <v>5</v>
      </c>
      <c r="P7" s="26">
        <v>6.5</v>
      </c>
      <c r="Q7" s="26">
        <v>6.5</v>
      </c>
      <c r="R7" s="26">
        <v>7.5</v>
      </c>
      <c r="S7" s="26">
        <v>7</v>
      </c>
      <c r="T7" s="26">
        <v>7.5</v>
      </c>
      <c r="U7" s="26">
        <v>7.7</v>
      </c>
      <c r="V7" s="26">
        <v>8.4</v>
      </c>
      <c r="W7" s="26">
        <v>8.5</v>
      </c>
      <c r="X7" s="26">
        <v>7.5</v>
      </c>
      <c r="Y7" s="26">
        <v>9</v>
      </c>
      <c r="Z7" s="26">
        <v>10</v>
      </c>
      <c r="AA7" s="27">
        <f t="shared" si="0"/>
        <v>92.1</v>
      </c>
      <c r="AB7" s="28">
        <f t="shared" si="1"/>
        <v>5.7562499999999996</v>
      </c>
    </row>
    <row r="8" spans="1:28" ht="15.5" x14ac:dyDescent="0.35">
      <c r="A8" s="24">
        <f>'Data Siswa'!A8</f>
        <v>7</v>
      </c>
      <c r="B8" s="25" t="str">
        <f>'Data Siswa'!B8</f>
        <v>FARUQ ALFADLI</v>
      </c>
      <c r="C8" s="24" t="str">
        <f>'Data Siswa'!C8</f>
        <v>0214</v>
      </c>
      <c r="D8" s="26">
        <v>6</v>
      </c>
      <c r="E8" s="26">
        <v>4.5</v>
      </c>
      <c r="F8" s="26">
        <v>5</v>
      </c>
      <c r="G8" s="26">
        <v>5</v>
      </c>
      <c r="H8" s="26">
        <v>6</v>
      </c>
      <c r="I8" s="26">
        <v>5</v>
      </c>
      <c r="J8" s="26">
        <v>5</v>
      </c>
      <c r="K8" s="26">
        <v>4.5</v>
      </c>
      <c r="L8" s="26">
        <v>5</v>
      </c>
      <c r="M8" s="26">
        <v>6</v>
      </c>
      <c r="N8" s="26">
        <v>5</v>
      </c>
      <c r="O8" s="26">
        <v>5.5</v>
      </c>
      <c r="P8" s="26">
        <v>6</v>
      </c>
      <c r="Q8" s="26">
        <v>6.5</v>
      </c>
      <c r="R8" s="26">
        <v>7.5</v>
      </c>
      <c r="S8" s="26">
        <v>7</v>
      </c>
      <c r="T8" s="26">
        <v>7.5</v>
      </c>
      <c r="U8" s="26">
        <v>7.7</v>
      </c>
      <c r="V8" s="26">
        <v>8.1999999999999993</v>
      </c>
      <c r="W8" s="26">
        <v>9</v>
      </c>
      <c r="X8" s="26">
        <v>7.5</v>
      </c>
      <c r="Y8" s="26">
        <v>9</v>
      </c>
      <c r="Z8" s="26">
        <v>7</v>
      </c>
      <c r="AA8" s="27">
        <f t="shared" si="0"/>
        <v>89.5</v>
      </c>
      <c r="AB8" s="28">
        <f t="shared" si="1"/>
        <v>5.59375</v>
      </c>
    </row>
    <row r="9" spans="1:28" ht="15.5" x14ac:dyDescent="0.35">
      <c r="A9" s="24">
        <f>'Data Siswa'!A9</f>
        <v>8</v>
      </c>
      <c r="B9" s="25" t="str">
        <f>'Data Siswa'!B9</f>
        <v>FATA RAJA ASROF</v>
      </c>
      <c r="C9" s="24" t="str">
        <f>'Data Siswa'!C9</f>
        <v>0215</v>
      </c>
      <c r="D9" s="26">
        <v>6</v>
      </c>
      <c r="E9" s="26">
        <v>7</v>
      </c>
      <c r="F9" s="26">
        <v>5</v>
      </c>
      <c r="G9" s="26">
        <v>5</v>
      </c>
      <c r="H9" s="26">
        <v>6</v>
      </c>
      <c r="I9" s="26">
        <v>5</v>
      </c>
      <c r="J9" s="26">
        <v>6</v>
      </c>
      <c r="K9" s="26">
        <v>5.5</v>
      </c>
      <c r="L9" s="26">
        <v>5</v>
      </c>
      <c r="M9" s="26">
        <v>6.5</v>
      </c>
      <c r="N9" s="26">
        <v>5.5</v>
      </c>
      <c r="O9" s="26">
        <v>7</v>
      </c>
      <c r="P9" s="26">
        <v>6.5</v>
      </c>
      <c r="Q9" s="26">
        <v>6</v>
      </c>
      <c r="R9" s="26">
        <v>7.5</v>
      </c>
      <c r="S9" s="26">
        <v>7</v>
      </c>
      <c r="T9" s="26">
        <v>7.5</v>
      </c>
      <c r="U9" s="26">
        <v>7.7</v>
      </c>
      <c r="V9" s="26">
        <v>8.1999999999999993</v>
      </c>
      <c r="W9" s="26">
        <v>9</v>
      </c>
      <c r="X9" s="26">
        <v>7.5</v>
      </c>
      <c r="Y9" s="26">
        <v>9</v>
      </c>
      <c r="Z9" s="26">
        <v>8</v>
      </c>
      <c r="AA9" s="27">
        <f t="shared" si="0"/>
        <v>96.5</v>
      </c>
      <c r="AB9" s="28">
        <f t="shared" si="1"/>
        <v>6.03125</v>
      </c>
    </row>
    <row r="10" spans="1:28" ht="15.5" x14ac:dyDescent="0.35">
      <c r="A10" s="24">
        <f>'Data Siswa'!A10</f>
        <v>9</v>
      </c>
      <c r="B10" s="25" t="str">
        <f>'Data Siswa'!B10</f>
        <v>IBRAHIM ARKAN RAMADHAN</v>
      </c>
      <c r="C10" s="24" t="str">
        <f>'Data Siswa'!C10</f>
        <v>0216</v>
      </c>
      <c r="D10" s="26">
        <v>5</v>
      </c>
      <c r="E10" s="26">
        <v>6</v>
      </c>
      <c r="F10" s="26">
        <v>5</v>
      </c>
      <c r="G10" s="26">
        <v>6</v>
      </c>
      <c r="H10" s="26">
        <v>5</v>
      </c>
      <c r="I10" s="26">
        <v>5</v>
      </c>
      <c r="J10" s="26">
        <v>5.5</v>
      </c>
      <c r="K10" s="26">
        <v>5.5</v>
      </c>
      <c r="L10" s="26">
        <v>5</v>
      </c>
      <c r="M10" s="26">
        <v>5.5</v>
      </c>
      <c r="N10" s="26">
        <v>6</v>
      </c>
      <c r="O10" s="26">
        <v>4.5</v>
      </c>
      <c r="P10" s="26">
        <v>7</v>
      </c>
      <c r="Q10" s="26">
        <v>6</v>
      </c>
      <c r="R10" s="26">
        <v>7.5</v>
      </c>
      <c r="S10" s="26">
        <v>7</v>
      </c>
      <c r="T10" s="26">
        <v>8</v>
      </c>
      <c r="U10" s="26">
        <v>7.8</v>
      </c>
      <c r="V10" s="26">
        <v>8</v>
      </c>
      <c r="W10" s="26">
        <v>8</v>
      </c>
      <c r="X10" s="26">
        <v>7.5</v>
      </c>
      <c r="Y10" s="26">
        <v>9</v>
      </c>
      <c r="Z10" s="26">
        <v>7</v>
      </c>
      <c r="AA10" s="27">
        <f t="shared" si="0"/>
        <v>91.5</v>
      </c>
      <c r="AB10" s="28">
        <f t="shared" si="1"/>
        <v>5.71875</v>
      </c>
    </row>
    <row r="11" spans="1:28" ht="15.5" x14ac:dyDescent="0.35">
      <c r="A11" s="24">
        <f>'Data Siswa'!A11</f>
        <v>10</v>
      </c>
      <c r="B11" s="25" t="str">
        <f>'Data Siswa'!B11</f>
        <v>JAMI ADITYA PUTRA</v>
      </c>
      <c r="C11" s="24" t="str">
        <f>'Data Siswa'!C11</f>
        <v>0217</v>
      </c>
      <c r="D11" s="26">
        <v>5</v>
      </c>
      <c r="E11" s="26">
        <v>5.5</v>
      </c>
      <c r="F11" s="26">
        <v>6</v>
      </c>
      <c r="G11" s="26">
        <v>4.5</v>
      </c>
      <c r="H11" s="26">
        <v>5</v>
      </c>
      <c r="I11" s="26">
        <v>5</v>
      </c>
      <c r="J11" s="26">
        <v>5</v>
      </c>
      <c r="K11" s="26">
        <v>5.5</v>
      </c>
      <c r="L11" s="26">
        <v>5</v>
      </c>
      <c r="M11" s="26">
        <v>5</v>
      </c>
      <c r="N11" s="26">
        <v>6</v>
      </c>
      <c r="O11" s="26">
        <v>4.5</v>
      </c>
      <c r="P11" s="26">
        <v>6</v>
      </c>
      <c r="Q11" s="26">
        <v>6</v>
      </c>
      <c r="R11" s="26">
        <v>7.5</v>
      </c>
      <c r="S11" s="26">
        <v>7</v>
      </c>
      <c r="T11" s="26">
        <v>7.5</v>
      </c>
      <c r="U11" s="26">
        <v>7.7</v>
      </c>
      <c r="V11" s="26">
        <v>7.5</v>
      </c>
      <c r="W11" s="26">
        <v>8.5</v>
      </c>
      <c r="X11" s="26">
        <v>7.5</v>
      </c>
      <c r="Y11" s="26">
        <v>9</v>
      </c>
      <c r="Z11" s="26">
        <v>7</v>
      </c>
      <c r="AA11" s="27">
        <f t="shared" si="0"/>
        <v>88.5</v>
      </c>
      <c r="AB11" s="28">
        <f t="shared" si="1"/>
        <v>5.53125</v>
      </c>
    </row>
    <row r="12" spans="1:28" ht="15.5" x14ac:dyDescent="0.35">
      <c r="A12" s="24">
        <f>'Data Siswa'!A12</f>
        <v>11</v>
      </c>
      <c r="B12" s="25" t="str">
        <f>'Data Siswa'!B12</f>
        <v>MOCHAMAD ARRAFI GIYANTO</v>
      </c>
      <c r="C12" s="24" t="str">
        <f>'Data Siswa'!C12</f>
        <v>0218</v>
      </c>
      <c r="D12" s="26">
        <v>5</v>
      </c>
      <c r="E12" s="26">
        <v>5</v>
      </c>
      <c r="F12" s="26">
        <v>5</v>
      </c>
      <c r="G12" s="26">
        <v>4.5</v>
      </c>
      <c r="H12" s="26">
        <v>5</v>
      </c>
      <c r="I12" s="26">
        <v>5</v>
      </c>
      <c r="J12" s="26">
        <v>4.5</v>
      </c>
      <c r="K12" s="26">
        <v>5</v>
      </c>
      <c r="L12" s="26">
        <v>5</v>
      </c>
      <c r="M12" s="26">
        <v>4.5</v>
      </c>
      <c r="N12" s="26">
        <v>6</v>
      </c>
      <c r="O12" s="26">
        <v>4.5</v>
      </c>
      <c r="P12" s="26">
        <v>6</v>
      </c>
      <c r="Q12" s="26">
        <v>6</v>
      </c>
      <c r="R12" s="26">
        <v>7.5</v>
      </c>
      <c r="S12" s="26">
        <v>7</v>
      </c>
      <c r="T12" s="26">
        <v>7.5</v>
      </c>
      <c r="U12" s="26">
        <v>7.7</v>
      </c>
      <c r="V12" s="26">
        <v>7.8</v>
      </c>
      <c r="W12" s="26">
        <v>8</v>
      </c>
      <c r="X12" s="26">
        <v>7.5</v>
      </c>
      <c r="Y12" s="26">
        <v>9</v>
      </c>
      <c r="Z12" s="26">
        <v>9</v>
      </c>
      <c r="AA12" s="27">
        <f t="shared" si="0"/>
        <v>85.5</v>
      </c>
      <c r="AB12" s="28">
        <f t="shared" si="1"/>
        <v>5.34375</v>
      </c>
    </row>
    <row r="13" spans="1:28" ht="15.5" x14ac:dyDescent="0.35">
      <c r="A13" s="24">
        <f>'Data Siswa'!A13</f>
        <v>12</v>
      </c>
      <c r="B13" s="25" t="str">
        <f>'Data Siswa'!B13</f>
        <v>MOCHAMAD HARIS AL FIKRI</v>
      </c>
      <c r="C13" s="24" t="str">
        <f>'Data Siswa'!C13</f>
        <v>0219</v>
      </c>
      <c r="D13" s="26">
        <v>6.5</v>
      </c>
      <c r="E13" s="26">
        <v>7</v>
      </c>
      <c r="F13" s="26">
        <v>5</v>
      </c>
      <c r="G13" s="26">
        <v>7</v>
      </c>
      <c r="H13" s="26">
        <v>6.5</v>
      </c>
      <c r="I13" s="26">
        <v>6</v>
      </c>
      <c r="J13" s="26">
        <v>5.6</v>
      </c>
      <c r="K13" s="26">
        <v>5</v>
      </c>
      <c r="L13" s="26">
        <v>5</v>
      </c>
      <c r="M13" s="26">
        <v>5.5</v>
      </c>
      <c r="N13" s="26">
        <v>6</v>
      </c>
      <c r="O13" s="26">
        <v>7</v>
      </c>
      <c r="P13" s="26">
        <v>6</v>
      </c>
      <c r="Q13" s="26">
        <v>7</v>
      </c>
      <c r="R13" s="26">
        <v>7.5</v>
      </c>
      <c r="S13" s="26">
        <v>7</v>
      </c>
      <c r="T13" s="26">
        <v>7.5</v>
      </c>
      <c r="U13" s="26">
        <v>8.1</v>
      </c>
      <c r="V13" s="26">
        <v>8.1999999999999993</v>
      </c>
      <c r="W13" s="26">
        <v>8.5</v>
      </c>
      <c r="X13" s="26">
        <v>7.5</v>
      </c>
      <c r="Y13" s="26">
        <v>9</v>
      </c>
      <c r="Z13" s="26">
        <v>9</v>
      </c>
      <c r="AA13" s="27">
        <f t="shared" si="0"/>
        <v>99.6</v>
      </c>
      <c r="AB13" s="28">
        <f t="shared" si="1"/>
        <v>6.2249999999999996</v>
      </c>
    </row>
    <row r="14" spans="1:28" ht="15.5" x14ac:dyDescent="0.35">
      <c r="A14" s="24">
        <f>'Data Siswa'!A14</f>
        <v>13</v>
      </c>
      <c r="B14" s="25" t="str">
        <f>'Data Siswa'!B14</f>
        <v>MOH AZZAM SYAH</v>
      </c>
      <c r="C14" s="24" t="str">
        <f>'Data Siswa'!C14</f>
        <v>0220</v>
      </c>
      <c r="D14" s="26">
        <v>5.5</v>
      </c>
      <c r="E14" s="26">
        <v>6.5</v>
      </c>
      <c r="F14" s="26">
        <v>7</v>
      </c>
      <c r="G14" s="26">
        <v>4.5</v>
      </c>
      <c r="H14" s="26">
        <v>5.5</v>
      </c>
      <c r="I14" s="26">
        <v>5</v>
      </c>
      <c r="J14" s="26">
        <v>6</v>
      </c>
      <c r="K14" s="26">
        <v>5.5</v>
      </c>
      <c r="L14" s="26">
        <v>5</v>
      </c>
      <c r="M14" s="26">
        <v>5.5</v>
      </c>
      <c r="N14" s="26">
        <v>6</v>
      </c>
      <c r="O14" s="26">
        <v>4.5</v>
      </c>
      <c r="P14" s="26">
        <v>6</v>
      </c>
      <c r="Q14" s="26">
        <v>8</v>
      </c>
      <c r="R14" s="26">
        <v>7.5</v>
      </c>
      <c r="S14" s="26">
        <v>7</v>
      </c>
      <c r="T14" s="26">
        <v>7.5</v>
      </c>
      <c r="U14" s="26">
        <v>7.8</v>
      </c>
      <c r="V14" s="26">
        <v>7.5</v>
      </c>
      <c r="W14" s="26">
        <v>7.5</v>
      </c>
      <c r="X14" s="26">
        <v>7.5</v>
      </c>
      <c r="Y14" s="26">
        <v>9</v>
      </c>
      <c r="Z14" s="26">
        <v>7</v>
      </c>
      <c r="AA14" s="27">
        <f t="shared" si="0"/>
        <v>95</v>
      </c>
      <c r="AB14" s="28">
        <f t="shared" si="1"/>
        <v>5.9375</v>
      </c>
    </row>
    <row r="15" spans="1:28" ht="15.5" x14ac:dyDescent="0.35">
      <c r="A15" s="24">
        <f>'Data Siswa'!A15</f>
        <v>14</v>
      </c>
      <c r="B15" s="25" t="str">
        <f>'Data Siswa'!B15</f>
        <v>MUHAMAD RIFAL RAHMADANI</v>
      </c>
      <c r="C15" s="24" t="str">
        <f>'Data Siswa'!C15</f>
        <v>0221</v>
      </c>
      <c r="D15" s="26">
        <v>6</v>
      </c>
      <c r="E15" s="26">
        <v>5.5</v>
      </c>
      <c r="F15" s="26">
        <v>5</v>
      </c>
      <c r="G15" s="26">
        <v>4.5</v>
      </c>
      <c r="H15" s="26">
        <v>6</v>
      </c>
      <c r="I15" s="26">
        <v>5</v>
      </c>
      <c r="J15" s="26">
        <v>5</v>
      </c>
      <c r="K15" s="26">
        <v>5</v>
      </c>
      <c r="L15" s="26">
        <v>5</v>
      </c>
      <c r="M15" s="26">
        <v>5</v>
      </c>
      <c r="N15" s="26">
        <v>5</v>
      </c>
      <c r="O15" s="26">
        <v>4.5</v>
      </c>
      <c r="P15" s="26">
        <v>6</v>
      </c>
      <c r="Q15" s="26">
        <v>6</v>
      </c>
      <c r="R15" s="26">
        <v>7.5</v>
      </c>
      <c r="S15" s="26">
        <v>7</v>
      </c>
      <c r="T15" s="26">
        <v>7.5</v>
      </c>
      <c r="U15" s="26">
        <v>7.7</v>
      </c>
      <c r="V15" s="26">
        <v>7.6</v>
      </c>
      <c r="W15" s="26">
        <v>7.5</v>
      </c>
      <c r="X15" s="26">
        <v>7.5</v>
      </c>
      <c r="Y15" s="26">
        <v>9</v>
      </c>
      <c r="Z15" s="26">
        <v>8</v>
      </c>
      <c r="AA15" s="27">
        <f t="shared" si="0"/>
        <v>88</v>
      </c>
      <c r="AB15" s="28">
        <f t="shared" si="1"/>
        <v>5.5</v>
      </c>
    </row>
    <row r="16" spans="1:28" ht="15.5" x14ac:dyDescent="0.35">
      <c r="A16" s="24">
        <f>'Data Siswa'!A16</f>
        <v>15</v>
      </c>
      <c r="B16" s="25" t="str">
        <f>'Data Siswa'!B16</f>
        <v>MUHAMAD RIFKI AGUSTIAN</v>
      </c>
      <c r="C16" s="24" t="str">
        <f>'Data Siswa'!C16</f>
        <v>0222</v>
      </c>
      <c r="D16" s="26">
        <v>6</v>
      </c>
      <c r="E16" s="26">
        <v>4.57</v>
      </c>
      <c r="F16" s="26">
        <v>5</v>
      </c>
      <c r="G16" s="26">
        <v>6</v>
      </c>
      <c r="H16" s="26">
        <v>6</v>
      </c>
      <c r="I16" s="26">
        <v>5</v>
      </c>
      <c r="J16" s="26">
        <v>5</v>
      </c>
      <c r="K16" s="26">
        <v>5</v>
      </c>
      <c r="L16" s="26">
        <v>5</v>
      </c>
      <c r="M16" s="26">
        <v>4.5</v>
      </c>
      <c r="N16" s="26">
        <v>4.5</v>
      </c>
      <c r="O16" s="26">
        <v>5</v>
      </c>
      <c r="P16" s="26">
        <v>6</v>
      </c>
      <c r="Q16" s="26">
        <v>6</v>
      </c>
      <c r="R16" s="26">
        <v>7.5</v>
      </c>
      <c r="S16" s="26">
        <v>7</v>
      </c>
      <c r="T16" s="26">
        <v>7.5</v>
      </c>
      <c r="U16" s="26">
        <v>7.7</v>
      </c>
      <c r="V16" s="26">
        <v>7.8</v>
      </c>
      <c r="W16" s="26">
        <v>8.5</v>
      </c>
      <c r="X16" s="26">
        <v>7.5</v>
      </c>
      <c r="Y16" s="26">
        <v>9</v>
      </c>
      <c r="Z16" s="26">
        <v>9</v>
      </c>
      <c r="AA16" s="27">
        <f t="shared" si="0"/>
        <v>88.07</v>
      </c>
      <c r="AB16" s="28">
        <f t="shared" si="1"/>
        <v>5.5043749999999996</v>
      </c>
    </row>
    <row r="17" spans="1:28" ht="15.5" x14ac:dyDescent="0.35">
      <c r="A17" s="24">
        <f>'Data Siswa'!A17</f>
        <v>16</v>
      </c>
      <c r="B17" s="25" t="str">
        <f>'Data Siswa'!B17</f>
        <v>MUHAMMAD BILAL</v>
      </c>
      <c r="C17" s="24" t="str">
        <f>'Data Siswa'!C17</f>
        <v>0223</v>
      </c>
      <c r="D17" s="26">
        <v>5.5</v>
      </c>
      <c r="E17" s="26">
        <v>6.5</v>
      </c>
      <c r="F17" s="26">
        <v>5</v>
      </c>
      <c r="G17" s="26">
        <v>5.5</v>
      </c>
      <c r="H17" s="26">
        <v>5.5</v>
      </c>
      <c r="I17" s="26">
        <v>5</v>
      </c>
      <c r="J17" s="26">
        <v>5</v>
      </c>
      <c r="K17" s="26">
        <v>5.5</v>
      </c>
      <c r="L17" s="26">
        <v>5</v>
      </c>
      <c r="M17" s="26">
        <v>7</v>
      </c>
      <c r="N17" s="26">
        <v>6</v>
      </c>
      <c r="O17" s="26">
        <v>7</v>
      </c>
      <c r="P17" s="26">
        <v>6.5</v>
      </c>
      <c r="Q17" s="26">
        <v>7</v>
      </c>
      <c r="R17" s="26">
        <v>7.5</v>
      </c>
      <c r="S17" s="26">
        <v>7</v>
      </c>
      <c r="T17" s="26">
        <v>8</v>
      </c>
      <c r="U17" s="26">
        <v>8.3000000000000007</v>
      </c>
      <c r="V17" s="26">
        <v>8.6</v>
      </c>
      <c r="W17" s="26">
        <v>9.5</v>
      </c>
      <c r="X17" s="26">
        <v>7.5</v>
      </c>
      <c r="Y17" s="26">
        <v>9</v>
      </c>
      <c r="Z17" s="26">
        <v>10</v>
      </c>
      <c r="AA17" s="27">
        <f t="shared" si="0"/>
        <v>96.5</v>
      </c>
      <c r="AB17" s="28">
        <f t="shared" si="1"/>
        <v>6.03125</v>
      </c>
    </row>
    <row r="18" spans="1:28" ht="29" x14ac:dyDescent="0.35">
      <c r="A18" s="24">
        <f>'Data Siswa'!A18</f>
        <v>17</v>
      </c>
      <c r="B18" s="25" t="str">
        <f>'Data Siswa'!B18</f>
        <v>MUHAMMAD RIDHO INSAN MUTTAQIN</v>
      </c>
      <c r="C18" s="24" t="str">
        <f>'Data Siswa'!C18</f>
        <v>0224</v>
      </c>
      <c r="D18" s="26">
        <v>6</v>
      </c>
      <c r="E18" s="26">
        <v>6</v>
      </c>
      <c r="F18" s="26">
        <v>6</v>
      </c>
      <c r="G18" s="26">
        <v>5</v>
      </c>
      <c r="H18" s="26">
        <v>6</v>
      </c>
      <c r="I18" s="26">
        <v>5</v>
      </c>
      <c r="J18" s="26">
        <v>5</v>
      </c>
      <c r="K18" s="26">
        <v>5.5</v>
      </c>
      <c r="L18" s="26">
        <v>5</v>
      </c>
      <c r="M18" s="26">
        <v>7.5</v>
      </c>
      <c r="N18" s="26">
        <v>5</v>
      </c>
      <c r="O18" s="26">
        <v>4.5</v>
      </c>
      <c r="P18" s="26">
        <v>6.5</v>
      </c>
      <c r="Q18" s="26">
        <v>6</v>
      </c>
      <c r="R18" s="26">
        <v>7.5</v>
      </c>
      <c r="S18" s="26">
        <v>7</v>
      </c>
      <c r="T18" s="26">
        <v>7.5</v>
      </c>
      <c r="U18" s="26">
        <v>7.8</v>
      </c>
      <c r="V18" s="26">
        <v>8.1999999999999993</v>
      </c>
      <c r="W18" s="26">
        <v>8</v>
      </c>
      <c r="X18" s="26">
        <v>7.5</v>
      </c>
      <c r="Y18" s="26">
        <v>9</v>
      </c>
      <c r="Z18" s="26">
        <v>9</v>
      </c>
      <c r="AA18" s="27">
        <f t="shared" si="0"/>
        <v>93.5</v>
      </c>
      <c r="AB18" s="28">
        <f t="shared" si="1"/>
        <v>5.84375</v>
      </c>
    </row>
    <row r="19" spans="1:28" ht="15.5" x14ac:dyDescent="0.35">
      <c r="A19" s="24">
        <f>'Data Siswa'!A19</f>
        <v>18</v>
      </c>
      <c r="B19" s="25" t="str">
        <f>'Data Siswa'!B19</f>
        <v>MULKHAN DICKY KURNIAWAN</v>
      </c>
      <c r="C19" s="24" t="str">
        <f>'Data Siswa'!C19</f>
        <v>0225</v>
      </c>
      <c r="D19" s="26">
        <v>5</v>
      </c>
      <c r="E19" s="26">
        <v>7.5</v>
      </c>
      <c r="F19" s="26">
        <v>7</v>
      </c>
      <c r="G19" s="26">
        <v>6</v>
      </c>
      <c r="H19" s="26">
        <v>5</v>
      </c>
      <c r="I19" s="26">
        <v>5</v>
      </c>
      <c r="J19" s="26">
        <v>5</v>
      </c>
      <c r="K19" s="26">
        <v>5</v>
      </c>
      <c r="L19" s="26">
        <v>5</v>
      </c>
      <c r="M19" s="26">
        <v>5</v>
      </c>
      <c r="N19" s="26">
        <v>5</v>
      </c>
      <c r="O19" s="26">
        <v>5</v>
      </c>
      <c r="P19" s="26">
        <v>6</v>
      </c>
      <c r="Q19" s="26">
        <v>6</v>
      </c>
      <c r="R19" s="26">
        <v>7.5</v>
      </c>
      <c r="S19" s="26">
        <v>7</v>
      </c>
      <c r="T19" s="26">
        <v>7.5</v>
      </c>
      <c r="U19" s="26">
        <v>7.9</v>
      </c>
      <c r="V19" s="26">
        <v>7.6</v>
      </c>
      <c r="W19" s="26">
        <v>7.5</v>
      </c>
      <c r="X19" s="26">
        <v>7.5</v>
      </c>
      <c r="Y19" s="26">
        <v>9</v>
      </c>
      <c r="Z19" s="26">
        <v>10</v>
      </c>
      <c r="AA19" s="27">
        <f t="shared" si="0"/>
        <v>92</v>
      </c>
      <c r="AB19" s="28">
        <f t="shared" si="1"/>
        <v>5.75</v>
      </c>
    </row>
    <row r="20" spans="1:28" ht="15.5" x14ac:dyDescent="0.35">
      <c r="A20" s="24">
        <f>'Data Siswa'!A20</f>
        <v>19</v>
      </c>
      <c r="B20" s="25" t="str">
        <f>'Data Siswa'!B20</f>
        <v>NAZRIL ARSYAD</v>
      </c>
      <c r="C20" s="24" t="str">
        <f>'Data Siswa'!C20</f>
        <v>0226</v>
      </c>
      <c r="D20" s="26">
        <v>5.5</v>
      </c>
      <c r="E20" s="26">
        <v>6.5</v>
      </c>
      <c r="F20" s="26">
        <v>5</v>
      </c>
      <c r="G20" s="26">
        <v>5.5</v>
      </c>
      <c r="H20" s="26">
        <v>5.5</v>
      </c>
      <c r="I20" s="26">
        <v>5</v>
      </c>
      <c r="J20" s="26">
        <v>5</v>
      </c>
      <c r="K20" s="26">
        <v>5</v>
      </c>
      <c r="L20" s="26">
        <v>5</v>
      </c>
      <c r="M20" s="26">
        <v>7.5</v>
      </c>
      <c r="N20" s="26">
        <v>6</v>
      </c>
      <c r="O20" s="26">
        <v>5</v>
      </c>
      <c r="P20" s="26">
        <v>6.5</v>
      </c>
      <c r="Q20" s="26">
        <v>6</v>
      </c>
      <c r="R20" s="26">
        <v>7.5</v>
      </c>
      <c r="S20" s="26">
        <v>7</v>
      </c>
      <c r="T20" s="26">
        <v>7.5</v>
      </c>
      <c r="U20" s="26">
        <v>7.9</v>
      </c>
      <c r="V20" s="26">
        <v>7.8</v>
      </c>
      <c r="W20" s="26">
        <v>8</v>
      </c>
      <c r="X20" s="26">
        <v>7.5</v>
      </c>
      <c r="Y20" s="26">
        <v>9</v>
      </c>
      <c r="Z20" s="26">
        <v>10</v>
      </c>
      <c r="AA20" s="27">
        <f t="shared" si="0"/>
        <v>93.5</v>
      </c>
      <c r="AB20" s="28">
        <f t="shared" si="1"/>
        <v>5.84375</v>
      </c>
    </row>
    <row r="21" spans="1:28" ht="15.5" x14ac:dyDescent="0.35">
      <c r="A21" s="24">
        <f>'Data Siswa'!A21</f>
        <v>20</v>
      </c>
      <c r="B21" s="25" t="str">
        <f>'Data Siswa'!B21</f>
        <v>RAFA ARRAYA PUTRA RIDHOI</v>
      </c>
      <c r="C21" s="24" t="str">
        <f>'Data Siswa'!C21</f>
        <v>0227</v>
      </c>
      <c r="D21" s="26">
        <v>5.5</v>
      </c>
      <c r="E21" s="26">
        <v>6.5</v>
      </c>
      <c r="F21" s="26">
        <v>6</v>
      </c>
      <c r="G21" s="26">
        <v>5.5</v>
      </c>
      <c r="H21" s="26">
        <v>5.5</v>
      </c>
      <c r="I21" s="26">
        <v>5</v>
      </c>
      <c r="J21" s="26">
        <v>5</v>
      </c>
      <c r="K21" s="26">
        <v>5</v>
      </c>
      <c r="L21" s="26">
        <v>5</v>
      </c>
      <c r="M21" s="26">
        <v>6.5</v>
      </c>
      <c r="N21" s="26">
        <v>5.5</v>
      </c>
      <c r="O21" s="26">
        <v>4.5</v>
      </c>
      <c r="P21" s="26">
        <v>6</v>
      </c>
      <c r="Q21" s="26">
        <v>6</v>
      </c>
      <c r="R21" s="26">
        <v>7.5</v>
      </c>
      <c r="S21" s="26">
        <v>7</v>
      </c>
      <c r="T21" s="26">
        <v>7.5</v>
      </c>
      <c r="U21" s="26">
        <v>8</v>
      </c>
      <c r="V21" s="26">
        <v>8.6</v>
      </c>
      <c r="W21" s="26">
        <v>8</v>
      </c>
      <c r="X21" s="26">
        <v>7.5</v>
      </c>
      <c r="Y21" s="26">
        <v>9</v>
      </c>
      <c r="Z21" s="26">
        <v>8</v>
      </c>
      <c r="AA21" s="27">
        <f t="shared" si="0"/>
        <v>92</v>
      </c>
      <c r="AB21" s="28">
        <f t="shared" si="1"/>
        <v>5.75</v>
      </c>
    </row>
    <row r="22" spans="1:28" ht="15.5" x14ac:dyDescent="0.35">
      <c r="A22" s="24">
        <f>'Data Siswa'!A22</f>
        <v>21</v>
      </c>
      <c r="B22" s="25" t="str">
        <f>'Data Siswa'!B22</f>
        <v>RAFA FIRZA MULIA</v>
      </c>
      <c r="C22" s="24" t="str">
        <f>'Data Siswa'!C22</f>
        <v>0228</v>
      </c>
      <c r="D22" s="26">
        <v>5.5</v>
      </c>
      <c r="E22" s="26">
        <v>5.5</v>
      </c>
      <c r="F22" s="26">
        <v>5</v>
      </c>
      <c r="G22" s="26">
        <v>4.5</v>
      </c>
      <c r="H22" s="26">
        <v>5.5</v>
      </c>
      <c r="I22" s="26">
        <v>5</v>
      </c>
      <c r="J22" s="26">
        <v>5</v>
      </c>
      <c r="K22" s="26">
        <v>5.5</v>
      </c>
      <c r="L22" s="26">
        <v>5</v>
      </c>
      <c r="M22" s="26">
        <v>6</v>
      </c>
      <c r="N22" s="26">
        <v>5</v>
      </c>
      <c r="O22" s="26">
        <v>4.5</v>
      </c>
      <c r="P22" s="26">
        <v>6</v>
      </c>
      <c r="Q22" s="26">
        <v>6</v>
      </c>
      <c r="R22" s="26">
        <v>7.5</v>
      </c>
      <c r="S22" s="26">
        <v>7</v>
      </c>
      <c r="T22" s="26">
        <v>7.5</v>
      </c>
      <c r="U22" s="26">
        <v>7.9</v>
      </c>
      <c r="V22" s="26">
        <v>9</v>
      </c>
      <c r="W22" s="26">
        <v>8</v>
      </c>
      <c r="X22" s="26">
        <v>7.5</v>
      </c>
      <c r="Y22" s="26">
        <v>9</v>
      </c>
      <c r="Z22" s="26">
        <v>9</v>
      </c>
      <c r="AA22" s="27">
        <f t="shared" si="0"/>
        <v>88.5</v>
      </c>
      <c r="AB22" s="28">
        <f t="shared" si="1"/>
        <v>5.53125</v>
      </c>
    </row>
    <row r="23" spans="1:28" ht="15.5" x14ac:dyDescent="0.35">
      <c r="A23" s="24">
        <f>'Data Siswa'!A23</f>
        <v>22</v>
      </c>
      <c r="B23" s="25" t="str">
        <f>'Data Siswa'!B23</f>
        <v>RAFIF ALMER GHANI</v>
      </c>
      <c r="C23" s="24" t="str">
        <f>'Data Siswa'!C23</f>
        <v>0229</v>
      </c>
      <c r="D23" s="26">
        <v>5.5</v>
      </c>
      <c r="E23" s="26">
        <v>6</v>
      </c>
      <c r="F23" s="26">
        <v>7</v>
      </c>
      <c r="G23" s="26">
        <v>5</v>
      </c>
      <c r="H23" s="26">
        <v>5.5</v>
      </c>
      <c r="I23" s="26">
        <v>5</v>
      </c>
      <c r="J23" s="26">
        <v>5</v>
      </c>
      <c r="K23" s="26">
        <v>5</v>
      </c>
      <c r="L23" s="26">
        <v>5</v>
      </c>
      <c r="M23" s="26">
        <v>5</v>
      </c>
      <c r="N23" s="26">
        <v>5.5</v>
      </c>
      <c r="O23" s="26">
        <v>4.5</v>
      </c>
      <c r="P23" s="26">
        <v>7</v>
      </c>
      <c r="Q23" s="26">
        <v>7</v>
      </c>
      <c r="R23" s="26">
        <v>7.5</v>
      </c>
      <c r="S23" s="26">
        <v>7</v>
      </c>
      <c r="T23" s="26">
        <v>7.5</v>
      </c>
      <c r="U23" s="26">
        <v>9</v>
      </c>
      <c r="V23" s="26">
        <v>7.8</v>
      </c>
      <c r="W23" s="26">
        <v>9</v>
      </c>
      <c r="X23" s="26">
        <v>7.5</v>
      </c>
      <c r="Y23" s="26">
        <v>9</v>
      </c>
      <c r="Z23" s="26">
        <v>10</v>
      </c>
      <c r="AA23" s="27">
        <f t="shared" si="0"/>
        <v>92.5</v>
      </c>
      <c r="AB23" s="28">
        <f t="shared" si="1"/>
        <v>5.78125</v>
      </c>
    </row>
    <row r="24" spans="1:28" ht="15.5" x14ac:dyDescent="0.35">
      <c r="A24" s="24">
        <f>'Data Siswa'!A24</f>
        <v>23</v>
      </c>
      <c r="B24" s="25" t="str">
        <f>'Data Siswa'!B24</f>
        <v>RAHMAT HIDAYAT</v>
      </c>
      <c r="C24" s="24" t="str">
        <f>'Data Siswa'!C24</f>
        <v>0230</v>
      </c>
      <c r="D24" s="26">
        <v>5.5</v>
      </c>
      <c r="E24" s="26">
        <v>6</v>
      </c>
      <c r="F24" s="26">
        <v>6</v>
      </c>
      <c r="G24" s="26">
        <v>4.5</v>
      </c>
      <c r="H24" s="26">
        <v>5.5</v>
      </c>
      <c r="I24" s="26">
        <v>5</v>
      </c>
      <c r="J24" s="26">
        <v>5</v>
      </c>
      <c r="K24" s="26">
        <v>5</v>
      </c>
      <c r="L24" s="26">
        <v>5</v>
      </c>
      <c r="M24" s="26">
        <v>6</v>
      </c>
      <c r="N24" s="26">
        <v>6</v>
      </c>
      <c r="O24" s="26">
        <v>4.5</v>
      </c>
      <c r="P24" s="26">
        <v>6</v>
      </c>
      <c r="Q24" s="26">
        <v>6</v>
      </c>
      <c r="R24" s="26">
        <v>7.5</v>
      </c>
      <c r="S24" s="26">
        <v>7</v>
      </c>
      <c r="T24" s="26">
        <v>7.5</v>
      </c>
      <c r="U24" s="26">
        <v>8.1</v>
      </c>
      <c r="V24" s="26">
        <v>8.8000000000000007</v>
      </c>
      <c r="W24" s="26">
        <v>9</v>
      </c>
      <c r="X24" s="26">
        <v>7.5</v>
      </c>
      <c r="Y24" s="26">
        <v>9</v>
      </c>
      <c r="Z24" s="26">
        <v>10</v>
      </c>
      <c r="AA24" s="27">
        <f t="shared" si="0"/>
        <v>90.5</v>
      </c>
      <c r="AB24" s="28">
        <f t="shared" si="1"/>
        <v>5.65625</v>
      </c>
    </row>
    <row r="25" spans="1:28" ht="15.5" x14ac:dyDescent="0.35">
      <c r="A25" s="24">
        <f>'Data Siswa'!A25</f>
        <v>24</v>
      </c>
      <c r="B25" s="25" t="str">
        <f>'Data Siswa'!B25</f>
        <v>RIZKI ALFIANSYAH</v>
      </c>
      <c r="C25" s="24" t="str">
        <f>'Data Siswa'!C25</f>
        <v>0231</v>
      </c>
      <c r="D25" s="26">
        <v>5</v>
      </c>
      <c r="E25" s="26">
        <v>5.5</v>
      </c>
      <c r="F25" s="26">
        <v>5</v>
      </c>
      <c r="G25" s="26">
        <v>4.5</v>
      </c>
      <c r="H25" s="26">
        <v>5</v>
      </c>
      <c r="I25" s="26">
        <v>5</v>
      </c>
      <c r="J25" s="26">
        <v>5</v>
      </c>
      <c r="K25" s="26">
        <v>5</v>
      </c>
      <c r="L25" s="26">
        <v>5</v>
      </c>
      <c r="M25" s="26">
        <v>7.5</v>
      </c>
      <c r="N25" s="26">
        <v>5.5</v>
      </c>
      <c r="O25" s="26">
        <v>4.5</v>
      </c>
      <c r="P25" s="26">
        <v>6.5</v>
      </c>
      <c r="Q25" s="26">
        <v>6</v>
      </c>
      <c r="R25" s="26">
        <v>7.5</v>
      </c>
      <c r="S25" s="26">
        <v>7</v>
      </c>
      <c r="T25" s="26">
        <v>7.5</v>
      </c>
      <c r="U25" s="26">
        <v>8.1999999999999993</v>
      </c>
      <c r="V25" s="26">
        <v>8.4</v>
      </c>
      <c r="W25" s="26">
        <v>8</v>
      </c>
      <c r="X25" s="26">
        <v>7.5</v>
      </c>
      <c r="Y25" s="26">
        <v>9</v>
      </c>
      <c r="Z25" s="26">
        <v>8</v>
      </c>
      <c r="AA25" s="27">
        <f t="shared" si="0"/>
        <v>89.5</v>
      </c>
      <c r="AB25" s="28">
        <f t="shared" si="1"/>
        <v>5.59375</v>
      </c>
    </row>
    <row r="26" spans="1:28" ht="15.5" x14ac:dyDescent="0.35">
      <c r="A26" s="24">
        <f>'Data Siswa'!A26</f>
        <v>25</v>
      </c>
      <c r="B26" s="25" t="str">
        <f>'Data Siswa'!B26</f>
        <v>SHEEHAN FAVIAN ASFAR</v>
      </c>
      <c r="C26" s="24" t="str">
        <f>'Data Siswa'!C26</f>
        <v>0232</v>
      </c>
      <c r="D26" s="26">
        <v>6</v>
      </c>
      <c r="E26" s="26">
        <v>5.5</v>
      </c>
      <c r="F26" s="26">
        <v>5</v>
      </c>
      <c r="G26" s="26">
        <v>4.5</v>
      </c>
      <c r="H26" s="26">
        <v>6</v>
      </c>
      <c r="I26" s="26">
        <v>5</v>
      </c>
      <c r="J26" s="26">
        <v>5</v>
      </c>
      <c r="K26" s="26">
        <v>5</v>
      </c>
      <c r="L26" s="26">
        <v>5</v>
      </c>
      <c r="M26" s="26">
        <v>7</v>
      </c>
      <c r="N26" s="26">
        <v>5.5</v>
      </c>
      <c r="O26" s="26">
        <v>5</v>
      </c>
      <c r="P26" s="26">
        <v>6.5</v>
      </c>
      <c r="Q26" s="26">
        <v>5</v>
      </c>
      <c r="R26" s="26">
        <v>7.5</v>
      </c>
      <c r="S26" s="26">
        <v>7</v>
      </c>
      <c r="T26" s="26">
        <v>7.5</v>
      </c>
      <c r="U26" s="26">
        <v>7.9</v>
      </c>
      <c r="V26" s="26">
        <v>7.8</v>
      </c>
      <c r="W26" s="26">
        <v>9</v>
      </c>
      <c r="X26" s="26">
        <v>7.5</v>
      </c>
      <c r="Y26" s="26">
        <v>9</v>
      </c>
      <c r="Z26" s="26">
        <v>10</v>
      </c>
      <c r="AA26" s="27">
        <f t="shared" si="0"/>
        <v>90.5</v>
      </c>
      <c r="AB26" s="28">
        <f t="shared" si="1"/>
        <v>5.65625</v>
      </c>
    </row>
    <row r="27" spans="1:28" ht="15.5" x14ac:dyDescent="0.35">
      <c r="A27" s="24">
        <f>'Data Siswa'!A27</f>
        <v>26</v>
      </c>
      <c r="B27" s="25">
        <f>'Data Siswa'!B27</f>
        <v>0</v>
      </c>
      <c r="C27" s="24">
        <f>'Data Siswa'!C27</f>
        <v>0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 t="e">
        <f t="shared" si="1"/>
        <v>#DIV/0!</v>
      </c>
    </row>
    <row r="28" spans="1:28" ht="15.5" x14ac:dyDescent="0.35">
      <c r="A28" s="24">
        <f>'Data Siswa'!A28</f>
        <v>27</v>
      </c>
      <c r="B28" s="25">
        <f>'Data Siswa'!B28</f>
        <v>0</v>
      </c>
      <c r="C28" s="24">
        <f>'Data Siswa'!C28</f>
        <v>0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 t="e">
        <f t="shared" si="1"/>
        <v>#DIV/0!</v>
      </c>
    </row>
    <row r="29" spans="1:28" ht="15.5" x14ac:dyDescent="0.35">
      <c r="A29" s="24">
        <f>'Data Siswa'!A29</f>
        <v>28</v>
      </c>
      <c r="B29" s="25">
        <f>'Data Siswa'!B29</f>
        <v>0</v>
      </c>
      <c r="C29" s="24">
        <f>'Data Siswa'!C29</f>
        <v>0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 t="e">
        <f t="shared" si="1"/>
        <v>#DIV/0!</v>
      </c>
    </row>
    <row r="30" spans="1:28" ht="15.5" x14ac:dyDescent="0.35">
      <c r="A30" s="24">
        <f>'Data Siswa'!A30</f>
        <v>29</v>
      </c>
      <c r="B30" s="25">
        <f>'Data Siswa'!B30</f>
        <v>0</v>
      </c>
      <c r="C30" s="24">
        <f>'Data Siswa'!C30</f>
        <v>0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 t="e">
        <f t="shared" si="1"/>
        <v>#DIV/0!</v>
      </c>
    </row>
    <row r="31" spans="1:28" ht="15.5" x14ac:dyDescent="0.35">
      <c r="A31" s="24">
        <f>'Data Siswa'!A31</f>
        <v>30</v>
      </c>
      <c r="B31" s="25">
        <f>'Data Siswa'!B31</f>
        <v>0</v>
      </c>
      <c r="C31" s="24">
        <f>'Data Siswa'!C31</f>
        <v>0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 t="e">
        <f t="shared" si="1"/>
        <v>#DIV/0!</v>
      </c>
    </row>
    <row r="32" spans="1:28" ht="15.5" x14ac:dyDescent="0.35">
      <c r="A32" s="24">
        <f>'Data Siswa'!A32</f>
        <v>31</v>
      </c>
      <c r="B32" s="25">
        <f>'Data Siswa'!B32</f>
        <v>0</v>
      </c>
      <c r="C32" s="24">
        <f>'Data Siswa'!C32</f>
        <v>0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 t="e">
        <f t="shared" si="1"/>
        <v>#DIV/0!</v>
      </c>
    </row>
    <row r="33" spans="1:28" ht="15.5" x14ac:dyDescent="0.35">
      <c r="A33" s="24">
        <f>'Data Siswa'!A33</f>
        <v>32</v>
      </c>
      <c r="B33" s="25">
        <f>'Data Siswa'!B33</f>
        <v>0</v>
      </c>
      <c r="C33" s="24">
        <f>'Data Siswa'!C33</f>
        <v>0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 t="e">
        <f t="shared" si="1"/>
        <v>#DIV/0!</v>
      </c>
    </row>
    <row r="34" spans="1:28" ht="15.5" x14ac:dyDescent="0.35">
      <c r="A34" s="24">
        <f>'Data Siswa'!A34</f>
        <v>33</v>
      </c>
      <c r="B34" s="25">
        <f>'Data Siswa'!B34</f>
        <v>0</v>
      </c>
      <c r="C34" s="24">
        <f>'Data Siswa'!C34</f>
        <v>0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 t="e">
        <f t="shared" si="1"/>
        <v>#DIV/0!</v>
      </c>
    </row>
    <row r="35" spans="1:28" ht="15.5" x14ac:dyDescent="0.35">
      <c r="A35" s="24">
        <f>'Data Siswa'!A35</f>
        <v>34</v>
      </c>
      <c r="B35" s="25">
        <f>'Data Siswa'!B35</f>
        <v>0</v>
      </c>
      <c r="C35" s="24">
        <f>'Data Siswa'!C35</f>
        <v>0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 t="e">
        <f t="shared" si="1"/>
        <v>#DIV/0!</v>
      </c>
    </row>
    <row r="36" spans="1:28" ht="15.5" x14ac:dyDescent="0.35">
      <c r="A36" s="24">
        <f>'Data Siswa'!A36</f>
        <v>35</v>
      </c>
      <c r="B36" s="25">
        <f>'Data Siswa'!B36</f>
        <v>0</v>
      </c>
      <c r="C36" s="24">
        <f>'Data Siswa'!C36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 t="e">
        <f t="shared" si="1"/>
        <v>#DIV/0!</v>
      </c>
    </row>
    <row r="37" spans="1:28" ht="15.5" x14ac:dyDescent="0.35">
      <c r="A37" s="24">
        <f>'Data Siswa'!A37</f>
        <v>36</v>
      </c>
      <c r="B37" s="25">
        <f>'Data Siswa'!B37</f>
        <v>0</v>
      </c>
      <c r="C37" s="24">
        <f>'Data Siswa'!C37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 t="e">
        <f t="shared" si="1"/>
        <v>#DIV/0!</v>
      </c>
    </row>
    <row r="38" spans="1:28" ht="15.5" x14ac:dyDescent="0.35">
      <c r="A38" s="24">
        <f>'Data Siswa'!A38</f>
        <v>37</v>
      </c>
      <c r="B38" s="25">
        <f>'Data Siswa'!B38</f>
        <v>0</v>
      </c>
      <c r="C38" s="24">
        <f>'Data Siswa'!C38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 t="e">
        <f t="shared" si="1"/>
        <v>#DIV/0!</v>
      </c>
    </row>
    <row r="39" spans="1:28" ht="15.5" x14ac:dyDescent="0.35">
      <c r="A39" s="24">
        <f>'Data Siswa'!A39</f>
        <v>38</v>
      </c>
      <c r="B39" s="25">
        <f>'Data Siswa'!B39</f>
        <v>0</v>
      </c>
      <c r="C39" s="24">
        <f>'Data Siswa'!C39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 t="e">
        <f t="shared" si="1"/>
        <v>#DIV/0!</v>
      </c>
    </row>
    <row r="40" spans="1:28" ht="15.5" x14ac:dyDescent="0.35">
      <c r="A40" s="24">
        <f>'Data Siswa'!A40</f>
        <v>39</v>
      </c>
      <c r="B40" s="25">
        <f>'Data Siswa'!B40</f>
        <v>0</v>
      </c>
      <c r="C40" s="24">
        <f>'Data Siswa'!C40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 t="e">
        <f t="shared" si="1"/>
        <v>#DIV/0!</v>
      </c>
    </row>
    <row r="41" spans="1:28" ht="15.5" x14ac:dyDescent="0.35">
      <c r="A41" s="24">
        <f>'Data Siswa'!A41</f>
        <v>40</v>
      </c>
      <c r="B41" s="25">
        <f>'Data Siswa'!B41</f>
        <v>0</v>
      </c>
      <c r="C41" s="24">
        <f>'Data Siswa'!C41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T2:Z41">
    <cfRule type="cellIs" dxfId="4" priority="1" operator="greaterThan">
      <formula>10</formula>
    </cfRule>
    <cfRule type="cellIs" dxfId="3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B24" zoomScale="92" workbookViewId="0">
      <selection activeCell="F34" sqref="F3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29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8" customWidth="1"/>
  </cols>
  <sheetData>
    <row r="1" spans="1:25" ht="14.5" customHeight="1" x14ac:dyDescent="0.35">
      <c r="A1" s="148" t="s">
        <v>159</v>
      </c>
      <c r="B1" s="149"/>
      <c r="C1" s="150"/>
      <c r="D1" s="157" t="s">
        <v>160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9"/>
      <c r="U1" s="145"/>
      <c r="V1" s="160" t="s">
        <v>158</v>
      </c>
      <c r="W1" s="161"/>
      <c r="X1" s="162"/>
      <c r="Y1" s="30" t="s">
        <v>153</v>
      </c>
    </row>
    <row r="2" spans="1:25" ht="19.5" customHeight="1" x14ac:dyDescent="0.35">
      <c r="A2" s="143" t="s">
        <v>60</v>
      </c>
      <c r="B2" s="153" t="s">
        <v>51</v>
      </c>
      <c r="C2" s="143" t="s">
        <v>50</v>
      </c>
      <c r="D2" s="153" t="s">
        <v>64</v>
      </c>
      <c r="E2" s="153"/>
      <c r="F2" s="153"/>
      <c r="G2" s="153"/>
      <c r="H2" s="153"/>
      <c r="I2" s="153"/>
      <c r="J2" s="154" t="s">
        <v>65</v>
      </c>
      <c r="K2" s="155"/>
      <c r="L2" s="155"/>
      <c r="M2" s="156"/>
      <c r="N2" s="154" t="s">
        <v>66</v>
      </c>
      <c r="O2" s="155"/>
      <c r="P2" s="155"/>
      <c r="Q2" s="155"/>
      <c r="R2" s="156"/>
      <c r="S2" s="153" t="s">
        <v>23</v>
      </c>
      <c r="T2" s="144" t="s">
        <v>82</v>
      </c>
      <c r="U2" s="146"/>
      <c r="V2" s="151" t="s">
        <v>38</v>
      </c>
      <c r="W2" s="151" t="s">
        <v>82</v>
      </c>
      <c r="X2" s="151" t="s">
        <v>73</v>
      </c>
      <c r="Y2" s="147" t="s">
        <v>162</v>
      </c>
    </row>
    <row r="3" spans="1:25" ht="85" customHeight="1" x14ac:dyDescent="0.35">
      <c r="A3" s="143"/>
      <c r="B3" s="153"/>
      <c r="C3" s="143"/>
      <c r="D3" s="31" t="s">
        <v>62</v>
      </c>
      <c r="E3" s="31" t="s">
        <v>56</v>
      </c>
      <c r="F3" s="31" t="s">
        <v>57</v>
      </c>
      <c r="G3" s="31" t="s">
        <v>15</v>
      </c>
      <c r="H3" s="31" t="s">
        <v>16</v>
      </c>
      <c r="I3" s="31" t="s">
        <v>63</v>
      </c>
      <c r="J3" s="32" t="s">
        <v>59</v>
      </c>
      <c r="K3" s="32" t="s">
        <v>70</v>
      </c>
      <c r="L3" s="32" t="s">
        <v>251</v>
      </c>
      <c r="M3" s="32" t="s">
        <v>72</v>
      </c>
      <c r="N3" s="31" t="s">
        <v>165</v>
      </c>
      <c r="O3" s="31" t="s">
        <v>249</v>
      </c>
      <c r="P3" s="31" t="s">
        <v>68</v>
      </c>
      <c r="Q3" s="31" t="s">
        <v>87</v>
      </c>
      <c r="R3" s="31" t="s">
        <v>69</v>
      </c>
      <c r="S3" s="153"/>
      <c r="T3" s="144"/>
      <c r="U3" s="146"/>
      <c r="V3" s="152"/>
      <c r="W3" s="152"/>
      <c r="X3" s="152"/>
      <c r="Y3" s="147"/>
    </row>
    <row r="4" spans="1:25" ht="15.5" x14ac:dyDescent="0.35">
      <c r="A4" s="24">
        <f>'Data Siswa'!A2</f>
        <v>1</v>
      </c>
      <c r="B4" s="33" t="str">
        <f>'Data Siswa'!B2</f>
        <v>ABDUL HADI RIZKI</v>
      </c>
      <c r="C4" s="24" t="str">
        <f>'Data Siswa'!C2</f>
        <v>0208</v>
      </c>
      <c r="D4" s="26">
        <v>5</v>
      </c>
      <c r="E4" s="26">
        <v>5</v>
      </c>
      <c r="F4" s="26">
        <v>5</v>
      </c>
      <c r="G4" s="26">
        <v>4.5</v>
      </c>
      <c r="H4" s="26">
        <v>4.5</v>
      </c>
      <c r="I4" s="26">
        <v>5</v>
      </c>
      <c r="J4" s="26">
        <v>7</v>
      </c>
      <c r="K4" s="26">
        <v>7</v>
      </c>
      <c r="L4" s="26">
        <v>7</v>
      </c>
      <c r="M4" s="26">
        <v>7</v>
      </c>
      <c r="N4" s="26">
        <v>6.5</v>
      </c>
      <c r="O4" s="26">
        <v>4.5</v>
      </c>
      <c r="P4" s="26">
        <v>8</v>
      </c>
      <c r="Q4" s="26">
        <v>8</v>
      </c>
      <c r="R4" s="26">
        <v>6.5</v>
      </c>
      <c r="S4" s="34">
        <f t="shared" ref="S4:S43" si="0">SUM(D4:R4)</f>
        <v>90.5</v>
      </c>
      <c r="T4" s="35">
        <f t="shared" ref="T4:T43" si="1">AVERAGE(D4:R4)</f>
        <v>6.0333333333333332</v>
      </c>
      <c r="U4" s="36"/>
      <c r="V4" s="34">
        <f>SUM(D4:R4,'Nilai Tahriri'!D2:Z2)</f>
        <v>246.10000000000002</v>
      </c>
      <c r="W4" s="35">
        <f>AVERAGE(D4:R4,'Nilai Tahriri'!D2:Z2)</f>
        <v>6.4763157894736851</v>
      </c>
      <c r="X4" s="37">
        <f t="array" aca="1" ref="X4" ca="1">SUM(IF(V4&lt;OFFSET($V$4,0,0,COUNT(V:V),1),1/COUNTIF(OFFSET($V$4,0,0,COUNT(V:V),1),OFFSET($V$4,0,0,COUNT(V:V),1))))+1</f>
        <v>4</v>
      </c>
      <c r="Y4" s="38" t="s">
        <v>266</v>
      </c>
    </row>
    <row r="5" spans="1:25" ht="15.5" x14ac:dyDescent="0.35">
      <c r="A5" s="24">
        <f>'Data Siswa'!A3</f>
        <v>2</v>
      </c>
      <c r="B5" s="39" t="str">
        <f>'Data Siswa'!B3</f>
        <v>AHMAD SYAFII AL MUKTI</v>
      </c>
      <c r="C5" s="24" t="str">
        <f>'Data Siswa'!C3</f>
        <v>0209</v>
      </c>
      <c r="D5" s="26">
        <v>5</v>
      </c>
      <c r="E5" s="26">
        <v>5</v>
      </c>
      <c r="F5" s="26">
        <v>5</v>
      </c>
      <c r="G5" s="26">
        <v>6</v>
      </c>
      <c r="H5" s="26">
        <v>5</v>
      </c>
      <c r="I5" s="26">
        <v>5</v>
      </c>
      <c r="J5" s="26">
        <v>7</v>
      </c>
      <c r="K5" s="26">
        <v>7</v>
      </c>
      <c r="L5" s="26">
        <v>7</v>
      </c>
      <c r="M5" s="26">
        <v>7</v>
      </c>
      <c r="N5" s="26">
        <v>5</v>
      </c>
      <c r="O5" s="26">
        <v>4.5</v>
      </c>
      <c r="P5" s="26">
        <v>5</v>
      </c>
      <c r="Q5" s="26">
        <v>4.5</v>
      </c>
      <c r="R5" s="26">
        <v>6</v>
      </c>
      <c r="S5" s="34">
        <f t="shared" si="0"/>
        <v>84</v>
      </c>
      <c r="T5" s="35">
        <f t="shared" si="1"/>
        <v>5.6</v>
      </c>
      <c r="U5" s="36"/>
      <c r="V5" s="34">
        <f>SUM(D5:R5,'Nilai Tahriri'!D3:Z3)</f>
        <v>227.2</v>
      </c>
      <c r="W5" s="35">
        <f>AVERAGE(D5:R5,'Nilai Tahriri'!D3:Z3)</f>
        <v>5.9789473684210526</v>
      </c>
      <c r="X5" s="37">
        <f t="array" aca="1" ref="X5" ca="1">SUM(IF(V5&lt;OFFSET($V$4,0,0,COUNT(V:V),1),1/COUNTIF(OFFSET($V$4,0,0,COUNT(V:V),1),OFFSET($V$4,0,0,COUNT(V:V),1))))+1</f>
        <v>23</v>
      </c>
      <c r="Y5" s="38" t="s">
        <v>266</v>
      </c>
    </row>
    <row r="6" spans="1:25" ht="15.5" x14ac:dyDescent="0.35">
      <c r="A6" s="24">
        <f>'Data Siswa'!A4</f>
        <v>3</v>
      </c>
      <c r="B6" s="33" t="str">
        <f>'Data Siswa'!B4</f>
        <v>AKBAR FAISAL</v>
      </c>
      <c r="C6" s="24" t="str">
        <f>'Data Siswa'!C4</f>
        <v>0210</v>
      </c>
      <c r="D6" s="26">
        <v>6</v>
      </c>
      <c r="E6" s="26">
        <v>6</v>
      </c>
      <c r="F6" s="26">
        <v>5</v>
      </c>
      <c r="G6" s="26">
        <v>5</v>
      </c>
      <c r="H6" s="26">
        <v>6</v>
      </c>
      <c r="I6" s="26">
        <v>6.5</v>
      </c>
      <c r="J6" s="26">
        <v>7</v>
      </c>
      <c r="K6" s="26">
        <v>7</v>
      </c>
      <c r="L6" s="26">
        <v>7</v>
      </c>
      <c r="M6" s="26">
        <v>7</v>
      </c>
      <c r="N6" s="26">
        <v>7</v>
      </c>
      <c r="O6" s="26">
        <v>4.5</v>
      </c>
      <c r="P6" s="26">
        <v>6</v>
      </c>
      <c r="Q6" s="26">
        <v>8</v>
      </c>
      <c r="R6" s="26">
        <v>7</v>
      </c>
      <c r="S6" s="34">
        <f t="shared" si="0"/>
        <v>95</v>
      </c>
      <c r="T6" s="35">
        <f t="shared" si="1"/>
        <v>6.333333333333333</v>
      </c>
      <c r="U6" s="36"/>
      <c r="V6" s="34">
        <f>SUM(D6:R6,'Nilai Tahriri'!D4:Z4)</f>
        <v>252.1</v>
      </c>
      <c r="W6" s="35">
        <f>AVERAGE(D6:R6,'Nilai Tahriri'!D4:Z4)</f>
        <v>6.6342105263157896</v>
      </c>
      <c r="X6" s="37">
        <f t="array" aca="1" ref="X6" ca="1">SUM(IF(V6&lt;OFFSET($V$4,0,0,COUNT(V:V),1),1/COUNTIF(OFFSET($V$4,0,0,COUNT(V:V),1),OFFSET($V$4,0,0,COUNT(V:V),1))))+1</f>
        <v>2</v>
      </c>
      <c r="Y6" s="38" t="s">
        <v>266</v>
      </c>
    </row>
    <row r="7" spans="1:25" ht="15.5" x14ac:dyDescent="0.35">
      <c r="A7" s="24">
        <f>'Data Siswa'!A5</f>
        <v>4</v>
      </c>
      <c r="B7" s="33" t="str">
        <f>'Data Siswa'!B5</f>
        <v>BAREL DIKA</v>
      </c>
      <c r="C7" s="24" t="str">
        <f>'Data Siswa'!C5</f>
        <v>0211</v>
      </c>
      <c r="D7" s="26">
        <v>5</v>
      </c>
      <c r="E7" s="26">
        <v>5</v>
      </c>
      <c r="F7" s="26">
        <v>5</v>
      </c>
      <c r="G7" s="26">
        <v>4.5</v>
      </c>
      <c r="H7" s="26">
        <v>4.5</v>
      </c>
      <c r="I7" s="26">
        <v>5</v>
      </c>
      <c r="J7" s="26">
        <v>7</v>
      </c>
      <c r="K7" s="26">
        <v>7</v>
      </c>
      <c r="L7" s="26">
        <v>7</v>
      </c>
      <c r="M7" s="26">
        <v>7</v>
      </c>
      <c r="N7" s="26">
        <v>6</v>
      </c>
      <c r="O7" s="26">
        <v>4.5</v>
      </c>
      <c r="P7" s="26">
        <v>5</v>
      </c>
      <c r="Q7" s="26">
        <v>8</v>
      </c>
      <c r="R7" s="26">
        <v>6.5</v>
      </c>
      <c r="S7" s="34">
        <f t="shared" si="0"/>
        <v>87</v>
      </c>
      <c r="T7" s="35">
        <f t="shared" si="1"/>
        <v>5.8</v>
      </c>
      <c r="U7" s="36"/>
      <c r="V7" s="34">
        <f>SUM(D7:R7,'Nilai Tahriri'!D5:Z5)</f>
        <v>240.4</v>
      </c>
      <c r="W7" s="35">
        <f>AVERAGE(D7:R7,'Nilai Tahriri'!D5:Z5)</f>
        <v>6.3263157894736848</v>
      </c>
      <c r="X7" s="37">
        <f t="array" aca="1" ref="X7" ca="1">SUM(IF(V7&lt;OFFSET($V$4,0,0,COUNT(V:V),1),1/COUNTIF(OFFSET($V$4,0,0,COUNT(V:V),1),OFFSET($V$4,0,0,COUNT(V:V),1))))+1</f>
        <v>11</v>
      </c>
      <c r="Y7" s="38" t="s">
        <v>266</v>
      </c>
    </row>
    <row r="8" spans="1:25" ht="15.5" x14ac:dyDescent="0.35">
      <c r="A8" s="24">
        <f>'Data Siswa'!A6</f>
        <v>5</v>
      </c>
      <c r="B8" s="33" t="str">
        <f>'Data Siswa'!B6</f>
        <v>DHIYA HAFIZH MURTADHO</v>
      </c>
      <c r="C8" s="24" t="str">
        <f>'Data Siswa'!C6</f>
        <v>0212</v>
      </c>
      <c r="D8" s="26">
        <v>5</v>
      </c>
      <c r="E8" s="26">
        <v>6</v>
      </c>
      <c r="F8" s="26">
        <v>5</v>
      </c>
      <c r="G8" s="26">
        <v>4.5</v>
      </c>
      <c r="H8" s="26">
        <v>5</v>
      </c>
      <c r="I8" s="26">
        <v>5</v>
      </c>
      <c r="J8" s="26">
        <v>8</v>
      </c>
      <c r="K8" s="26">
        <v>7</v>
      </c>
      <c r="L8" s="26">
        <v>7</v>
      </c>
      <c r="M8" s="26">
        <v>8</v>
      </c>
      <c r="N8" s="26">
        <v>6.5</v>
      </c>
      <c r="O8" s="26">
        <v>4.5</v>
      </c>
      <c r="P8" s="26">
        <v>5</v>
      </c>
      <c r="Q8" s="26">
        <v>6</v>
      </c>
      <c r="R8" s="26">
        <v>6.5</v>
      </c>
      <c r="S8" s="34">
        <f t="shared" si="0"/>
        <v>89</v>
      </c>
      <c r="T8" s="35">
        <f t="shared" si="1"/>
        <v>5.9333333333333336</v>
      </c>
      <c r="U8" s="36"/>
      <c r="V8" s="34">
        <f>SUM(D8:R8,'Nilai Tahriri'!D6:Z6)</f>
        <v>233.29999999999998</v>
      </c>
      <c r="W8" s="35">
        <f>AVERAGE(D8:R8,'Nilai Tahriri'!D6:Z6)</f>
        <v>6.1394736842105262</v>
      </c>
      <c r="X8" s="37">
        <f t="array" aca="1" ref="X8" ca="1">SUM(IF(V8&lt;OFFSET($V$4,0,0,COUNT(V:V),1),1/COUNTIF(OFFSET($V$4,0,0,COUNT(V:V),1),OFFSET($V$4,0,0,COUNT(V:V),1))))+1</f>
        <v>21</v>
      </c>
      <c r="Y8" s="38" t="s">
        <v>266</v>
      </c>
    </row>
    <row r="9" spans="1:25" ht="15.5" x14ac:dyDescent="0.35">
      <c r="A9" s="24">
        <f>'Data Siswa'!A7</f>
        <v>6</v>
      </c>
      <c r="B9" s="33" t="str">
        <f>'Data Siswa'!B7</f>
        <v>DWIKA FAIRUZ AL GHIFFARI</v>
      </c>
      <c r="C9" s="24" t="str">
        <f>'Data Siswa'!C7</f>
        <v>0213</v>
      </c>
      <c r="D9" s="26">
        <v>5</v>
      </c>
      <c r="E9" s="26">
        <v>5</v>
      </c>
      <c r="F9" s="26">
        <v>5</v>
      </c>
      <c r="G9" s="26">
        <v>5</v>
      </c>
      <c r="H9" s="26">
        <v>5</v>
      </c>
      <c r="I9" s="26">
        <v>5</v>
      </c>
      <c r="J9" s="26">
        <v>7</v>
      </c>
      <c r="K9" s="26">
        <v>7</v>
      </c>
      <c r="L9" s="26">
        <v>8</v>
      </c>
      <c r="M9" s="26">
        <v>8</v>
      </c>
      <c r="N9" s="26">
        <v>6.5</v>
      </c>
      <c r="O9" s="26">
        <v>4.5</v>
      </c>
      <c r="P9" s="26">
        <v>8</v>
      </c>
      <c r="Q9" s="26">
        <v>5</v>
      </c>
      <c r="R9" s="26">
        <v>6</v>
      </c>
      <c r="S9" s="34">
        <f t="shared" si="0"/>
        <v>90</v>
      </c>
      <c r="T9" s="35">
        <f t="shared" si="1"/>
        <v>6</v>
      </c>
      <c r="U9" s="36"/>
      <c r="V9" s="34">
        <f>SUM(D9:R9,'Nilai Tahriri'!D7:Z7)</f>
        <v>240.7</v>
      </c>
      <c r="W9" s="35">
        <f>AVERAGE(D9:R9,'Nilai Tahriri'!D7:Z7)</f>
        <v>6.3342105263157888</v>
      </c>
      <c r="X9" s="37">
        <f t="array" aca="1" ref="X9" ca="1">SUM(IF(V9&lt;OFFSET($V$4,0,0,COUNT(V:V),1),1/COUNTIF(OFFSET($V$4,0,0,COUNT(V:V),1),OFFSET($V$4,0,0,COUNT(V:V),1))))+1</f>
        <v>10</v>
      </c>
      <c r="Y9" s="38" t="s">
        <v>266</v>
      </c>
    </row>
    <row r="10" spans="1:25" ht="15.5" x14ac:dyDescent="0.35">
      <c r="A10" s="24">
        <f>'Data Siswa'!A8</f>
        <v>7</v>
      </c>
      <c r="B10" s="33" t="str">
        <f>'Data Siswa'!B8</f>
        <v>FARUQ ALFADLI</v>
      </c>
      <c r="C10" s="24" t="str">
        <f>'Data Siswa'!C8</f>
        <v>0214</v>
      </c>
      <c r="D10" s="26">
        <v>5</v>
      </c>
      <c r="E10" s="26">
        <v>5</v>
      </c>
      <c r="F10" s="26">
        <v>5</v>
      </c>
      <c r="G10" s="26">
        <v>5</v>
      </c>
      <c r="H10" s="26">
        <v>5</v>
      </c>
      <c r="I10" s="26">
        <v>5</v>
      </c>
      <c r="J10" s="26">
        <v>6</v>
      </c>
      <c r="K10" s="26">
        <v>7</v>
      </c>
      <c r="L10" s="26">
        <v>7</v>
      </c>
      <c r="M10" s="26">
        <v>6</v>
      </c>
      <c r="N10" s="26">
        <v>5.5</v>
      </c>
      <c r="O10" s="26">
        <v>4.5</v>
      </c>
      <c r="P10" s="26">
        <v>6</v>
      </c>
      <c r="Q10" s="26">
        <v>5</v>
      </c>
      <c r="R10" s="26">
        <v>6.5</v>
      </c>
      <c r="S10" s="34">
        <f t="shared" si="0"/>
        <v>83.5</v>
      </c>
      <c r="T10" s="35">
        <f t="shared" si="1"/>
        <v>5.5666666666666664</v>
      </c>
      <c r="U10" s="36"/>
      <c r="V10" s="34">
        <f>SUM(D10:R10,'Nilai Tahriri'!D8:Z8)</f>
        <v>228.89999999999998</v>
      </c>
      <c r="W10" s="35">
        <f>AVERAGE(D10:R10,'Nilai Tahriri'!D8:Z8)</f>
        <v>6.0236842105263149</v>
      </c>
      <c r="X10" s="37">
        <f t="array" aca="1" ref="X10" ca="1">SUM(IF(V10&lt;OFFSET($V$4,0,0,COUNT(V:V),1),1/COUNTIF(OFFSET($V$4,0,0,COUNT(V:V),1),OFFSET($V$4,0,0,COUNT(V:V),1))))+1</f>
        <v>22</v>
      </c>
      <c r="Y10" s="38" t="s">
        <v>266</v>
      </c>
    </row>
    <row r="11" spans="1:25" ht="15.5" x14ac:dyDescent="0.35">
      <c r="A11" s="24">
        <f>'Data Siswa'!A9</f>
        <v>8</v>
      </c>
      <c r="B11" s="33" t="str">
        <f>'Data Siswa'!B9</f>
        <v>FATA RAJA ASROF</v>
      </c>
      <c r="C11" s="24" t="str">
        <f>'Data Siswa'!C9</f>
        <v>0215</v>
      </c>
      <c r="D11" s="26">
        <v>5</v>
      </c>
      <c r="E11" s="26">
        <v>5</v>
      </c>
      <c r="F11" s="26">
        <v>5</v>
      </c>
      <c r="G11" s="26">
        <v>5</v>
      </c>
      <c r="H11" s="26">
        <v>5</v>
      </c>
      <c r="I11" s="26">
        <v>6</v>
      </c>
      <c r="J11" s="26">
        <v>7</v>
      </c>
      <c r="K11" s="26">
        <v>6</v>
      </c>
      <c r="L11" s="26">
        <v>8</v>
      </c>
      <c r="M11" s="26">
        <v>7</v>
      </c>
      <c r="N11" s="26">
        <v>7</v>
      </c>
      <c r="O11" s="26">
        <v>5</v>
      </c>
      <c r="P11" s="26">
        <v>6</v>
      </c>
      <c r="Q11" s="26">
        <v>5</v>
      </c>
      <c r="R11" s="26">
        <v>6</v>
      </c>
      <c r="S11" s="34">
        <f t="shared" si="0"/>
        <v>88</v>
      </c>
      <c r="T11" s="35">
        <f t="shared" si="1"/>
        <v>5.8666666666666663</v>
      </c>
      <c r="U11" s="36"/>
      <c r="V11" s="34">
        <f>SUM(D11:R11,'Nilai Tahriri'!D9:Z9)</f>
        <v>241.39999999999998</v>
      </c>
      <c r="W11" s="35">
        <f>AVERAGE(D11:R11,'Nilai Tahriri'!D9:Z9)</f>
        <v>6.352631578947368</v>
      </c>
      <c r="X11" s="37">
        <f t="array" aca="1" ref="X11" ca="1">SUM(IF(V11&lt;OFFSET($V$4,0,0,COUNT(V:V),1),1/COUNTIF(OFFSET($V$4,0,0,COUNT(V:V),1),OFFSET($V$4,0,0,COUNT(V:V),1))))+1</f>
        <v>8</v>
      </c>
      <c r="Y11" s="38" t="s">
        <v>266</v>
      </c>
    </row>
    <row r="12" spans="1:25" ht="15.5" x14ac:dyDescent="0.35">
      <c r="A12" s="24">
        <f>'Data Siswa'!A10</f>
        <v>9</v>
      </c>
      <c r="B12" s="33" t="str">
        <f>'Data Siswa'!B10</f>
        <v>IBRAHIM ARKAN RAMADHAN</v>
      </c>
      <c r="C12" s="24" t="str">
        <f>'Data Siswa'!C10</f>
        <v>0216</v>
      </c>
      <c r="D12" s="26">
        <v>5</v>
      </c>
      <c r="E12" s="26">
        <v>5</v>
      </c>
      <c r="F12" s="26">
        <v>5</v>
      </c>
      <c r="G12" s="26">
        <v>5</v>
      </c>
      <c r="H12" s="26">
        <v>5</v>
      </c>
      <c r="I12" s="26">
        <v>5</v>
      </c>
      <c r="J12" s="26">
        <v>8</v>
      </c>
      <c r="K12" s="26">
        <v>7</v>
      </c>
      <c r="L12" s="26">
        <v>8</v>
      </c>
      <c r="M12" s="26">
        <v>8</v>
      </c>
      <c r="N12" s="26">
        <v>7</v>
      </c>
      <c r="O12" s="26">
        <v>4.5</v>
      </c>
      <c r="P12" s="26">
        <v>8</v>
      </c>
      <c r="Q12" s="26">
        <v>5</v>
      </c>
      <c r="R12" s="26">
        <v>6.5</v>
      </c>
      <c r="S12" s="34">
        <f t="shared" si="0"/>
        <v>92</v>
      </c>
      <c r="T12" s="35">
        <f t="shared" si="1"/>
        <v>6.1333333333333337</v>
      </c>
      <c r="U12" s="36"/>
      <c r="V12" s="34">
        <f>SUM(D12:R12,'Nilai Tahriri'!D10:Z10)</f>
        <v>238.8</v>
      </c>
      <c r="W12" s="35">
        <f>AVERAGE(D12:R12,'Nilai Tahriri'!D10:Z10)</f>
        <v>6.2842105263157899</v>
      </c>
      <c r="X12" s="37">
        <f t="array" aca="1" ref="X12" ca="1">SUM(IF(V12&lt;OFFSET($V$4,0,0,COUNT(V:V),1),1/COUNTIF(OFFSET($V$4,0,0,COUNT(V:V),1),OFFSET($V$4,0,0,COUNT(V:V),1))))+1</f>
        <v>13</v>
      </c>
      <c r="Y12" s="38" t="s">
        <v>266</v>
      </c>
    </row>
    <row r="13" spans="1:25" ht="15.5" x14ac:dyDescent="0.35">
      <c r="A13" s="24">
        <f>'Data Siswa'!A11</f>
        <v>10</v>
      </c>
      <c r="B13" s="33" t="str">
        <f>'Data Siswa'!B11</f>
        <v>JAMI ADITYA PUTRA</v>
      </c>
      <c r="C13" s="24" t="str">
        <f>'Data Siswa'!C11</f>
        <v>0217</v>
      </c>
      <c r="D13" s="26">
        <v>5</v>
      </c>
      <c r="E13" s="26">
        <v>5.5</v>
      </c>
      <c r="F13" s="26">
        <v>5</v>
      </c>
      <c r="G13" s="26">
        <v>6</v>
      </c>
      <c r="H13" s="26">
        <v>4.5</v>
      </c>
      <c r="I13" s="26">
        <v>5</v>
      </c>
      <c r="J13" s="26">
        <v>7</v>
      </c>
      <c r="K13" s="26">
        <v>8</v>
      </c>
      <c r="L13" s="26">
        <v>7</v>
      </c>
      <c r="M13" s="26">
        <v>7</v>
      </c>
      <c r="N13" s="26">
        <v>6.5</v>
      </c>
      <c r="O13" s="26">
        <v>4.5</v>
      </c>
      <c r="P13" s="26">
        <v>8</v>
      </c>
      <c r="Q13" s="26">
        <v>6</v>
      </c>
      <c r="R13" s="26">
        <v>6.5</v>
      </c>
      <c r="S13" s="34">
        <f t="shared" si="0"/>
        <v>91.5</v>
      </c>
      <c r="T13" s="35">
        <f t="shared" si="1"/>
        <v>6.1</v>
      </c>
      <c r="U13" s="36"/>
      <c r="V13" s="34">
        <f>SUM(D13:R13,'Nilai Tahriri'!D11:Z11)</f>
        <v>234.7</v>
      </c>
      <c r="W13" s="35">
        <f>AVERAGE(D13:R13,'Nilai Tahriri'!D11:Z11)</f>
        <v>6.1763157894736835</v>
      </c>
      <c r="X13" s="37">
        <f t="array" aca="1" ref="X13" ca="1">SUM(IF(V13&lt;OFFSET($V$4,0,0,COUNT(V:V),1),1/COUNTIF(OFFSET($V$4,0,0,COUNT(V:V),1),OFFSET($V$4,0,0,COUNT(V:V),1))))+1</f>
        <v>20</v>
      </c>
      <c r="Y13" s="38" t="s">
        <v>266</v>
      </c>
    </row>
    <row r="14" spans="1:25" ht="15.5" x14ac:dyDescent="0.35">
      <c r="A14" s="24">
        <f>'Data Siswa'!A12</f>
        <v>11</v>
      </c>
      <c r="B14" s="33" t="str">
        <f>'Data Siswa'!B12</f>
        <v>MOCHAMAD ARRAFI GIYANTO</v>
      </c>
      <c r="C14" s="24" t="str">
        <f>'Data Siswa'!C12</f>
        <v>0218</v>
      </c>
      <c r="D14" s="26">
        <v>5</v>
      </c>
      <c r="E14" s="26">
        <v>5</v>
      </c>
      <c r="F14" s="26">
        <v>5</v>
      </c>
      <c r="G14" s="26">
        <v>4.5</v>
      </c>
      <c r="H14" s="26">
        <v>5</v>
      </c>
      <c r="I14" s="26">
        <v>5</v>
      </c>
      <c r="J14" s="26">
        <v>7</v>
      </c>
      <c r="K14" s="26">
        <v>7</v>
      </c>
      <c r="L14" s="26">
        <v>7</v>
      </c>
      <c r="M14" s="26">
        <v>7</v>
      </c>
      <c r="N14" s="26">
        <v>5</v>
      </c>
      <c r="O14" s="26">
        <v>4.5</v>
      </c>
      <c r="P14" s="26">
        <v>6</v>
      </c>
      <c r="Q14" s="26">
        <v>5</v>
      </c>
      <c r="R14" s="26">
        <v>6.5</v>
      </c>
      <c r="S14" s="34">
        <f t="shared" si="0"/>
        <v>84.5</v>
      </c>
      <c r="T14" s="35">
        <f t="shared" si="1"/>
        <v>5.6333333333333337</v>
      </c>
      <c r="U14" s="36"/>
      <c r="V14" s="34">
        <f>SUM(D14:R14,'Nilai Tahriri'!D12:Z12)</f>
        <v>226.5</v>
      </c>
      <c r="W14" s="35">
        <f>AVERAGE(D14:R14,'Nilai Tahriri'!D12:Z12)</f>
        <v>5.9605263157894735</v>
      </c>
      <c r="X14" s="37">
        <f t="array" aca="1" ref="X14" ca="1">SUM(IF(V14&lt;OFFSET($V$4,0,0,COUNT(V:V),1),1/COUNTIF(OFFSET($V$4,0,0,COUNT(V:V),1),OFFSET($V$4,0,0,COUNT(V:V),1))))+1</f>
        <v>24</v>
      </c>
      <c r="Y14" s="38" t="s">
        <v>266</v>
      </c>
    </row>
    <row r="15" spans="1:25" ht="15.5" x14ac:dyDescent="0.35">
      <c r="A15" s="24">
        <f>'Data Siswa'!A13</f>
        <v>12</v>
      </c>
      <c r="B15" s="33" t="str">
        <f>'Data Siswa'!B13</f>
        <v>MOCHAMAD HARIS AL FIKRI</v>
      </c>
      <c r="C15" s="24" t="str">
        <f>'Data Siswa'!C13</f>
        <v>0219</v>
      </c>
      <c r="D15" s="26">
        <v>5</v>
      </c>
      <c r="E15" s="26">
        <v>5</v>
      </c>
      <c r="F15" s="26">
        <v>5</v>
      </c>
      <c r="G15" s="26">
        <v>6</v>
      </c>
      <c r="H15" s="26">
        <v>5</v>
      </c>
      <c r="I15" s="26">
        <v>5</v>
      </c>
      <c r="J15" s="26">
        <v>7</v>
      </c>
      <c r="K15" s="26">
        <v>7</v>
      </c>
      <c r="L15" s="26">
        <v>7</v>
      </c>
      <c r="M15" s="26">
        <v>7</v>
      </c>
      <c r="N15" s="26">
        <v>6.5</v>
      </c>
      <c r="O15" s="26">
        <v>4.5</v>
      </c>
      <c r="P15" s="26">
        <v>7</v>
      </c>
      <c r="Q15" s="26">
        <v>5</v>
      </c>
      <c r="R15" s="26">
        <v>6.5</v>
      </c>
      <c r="S15" s="34">
        <f t="shared" si="0"/>
        <v>88.5</v>
      </c>
      <c r="T15" s="35">
        <f t="shared" si="1"/>
        <v>5.9</v>
      </c>
      <c r="U15" s="36"/>
      <c r="V15" s="34">
        <f>SUM(D15:R15,'Nilai Tahriri'!D13:Z13)</f>
        <v>245.89999999999998</v>
      </c>
      <c r="W15" s="35">
        <f>AVERAGE(D15:R15,'Nilai Tahriri'!D13:Z13)</f>
        <v>6.4710526315789467</v>
      </c>
      <c r="X15" s="37">
        <f t="array" aca="1" ref="X15" ca="1">SUM(IF(V15&lt;OFFSET($V$4,0,0,COUNT(V:V),1),1/COUNTIF(OFFSET($V$4,0,0,COUNT(V:V),1),OFFSET($V$4,0,0,COUNT(V:V),1))))+1</f>
        <v>5</v>
      </c>
      <c r="Y15" s="38" t="s">
        <v>266</v>
      </c>
    </row>
    <row r="16" spans="1:25" ht="15.5" x14ac:dyDescent="0.35">
      <c r="A16" s="24">
        <f>'Data Siswa'!A14</f>
        <v>13</v>
      </c>
      <c r="B16" s="33" t="str">
        <f>'Data Siswa'!B14</f>
        <v>MOH AZZAM SYAH</v>
      </c>
      <c r="C16" s="24" t="str">
        <f>'Data Siswa'!C14</f>
        <v>0220</v>
      </c>
      <c r="D16" s="26">
        <v>6</v>
      </c>
      <c r="E16" s="26">
        <v>5</v>
      </c>
      <c r="F16" s="26">
        <v>5</v>
      </c>
      <c r="G16" s="26">
        <v>5.5</v>
      </c>
      <c r="H16" s="26">
        <v>5</v>
      </c>
      <c r="I16" s="26">
        <v>5</v>
      </c>
      <c r="J16" s="26">
        <v>7</v>
      </c>
      <c r="K16" s="26">
        <v>7</v>
      </c>
      <c r="L16" s="26">
        <v>6</v>
      </c>
      <c r="M16" s="26">
        <v>6</v>
      </c>
      <c r="N16" s="26">
        <v>6</v>
      </c>
      <c r="O16" s="26">
        <v>4.5</v>
      </c>
      <c r="P16" s="26">
        <v>6</v>
      </c>
      <c r="Q16" s="26">
        <v>7</v>
      </c>
      <c r="R16" s="26">
        <v>6.5</v>
      </c>
      <c r="S16" s="34">
        <f t="shared" si="0"/>
        <v>87.5</v>
      </c>
      <c r="T16" s="35">
        <f t="shared" si="1"/>
        <v>5.833333333333333</v>
      </c>
      <c r="U16" s="36"/>
      <c r="V16" s="34">
        <f>SUM(D16:R16,'Nilai Tahriri'!D14:Z14)</f>
        <v>236.3</v>
      </c>
      <c r="W16" s="35">
        <f>AVERAGE(D16:R16,'Nilai Tahriri'!D14:Z14)</f>
        <v>6.2184210526315793</v>
      </c>
      <c r="X16" s="37">
        <f t="array" aca="1" ref="X16" ca="1">SUM(IF(V16&lt;OFFSET($V$4,0,0,COUNT(V:V),1),1/COUNTIF(OFFSET($V$4,0,0,COUNT(V:V),1),OFFSET($V$4,0,0,COUNT(V:V),1))))+1</f>
        <v>17</v>
      </c>
      <c r="Y16" s="38" t="s">
        <v>266</v>
      </c>
    </row>
    <row r="17" spans="1:25" ht="15.5" x14ac:dyDescent="0.35">
      <c r="A17" s="24">
        <f>'Data Siswa'!A15</f>
        <v>14</v>
      </c>
      <c r="B17" s="33" t="str">
        <f>'Data Siswa'!B15</f>
        <v>MUHAMAD RIFAL RAHMADANI</v>
      </c>
      <c r="C17" s="24" t="str">
        <f>'Data Siswa'!C15</f>
        <v>0221</v>
      </c>
      <c r="D17" s="26">
        <v>5</v>
      </c>
      <c r="E17" s="26">
        <v>5</v>
      </c>
      <c r="F17" s="26">
        <v>5</v>
      </c>
      <c r="G17" s="26">
        <v>4.5</v>
      </c>
      <c r="H17" s="26">
        <v>5</v>
      </c>
      <c r="I17" s="26">
        <v>5</v>
      </c>
      <c r="J17" s="26">
        <v>7</v>
      </c>
      <c r="K17" s="26">
        <v>6</v>
      </c>
      <c r="L17" s="26">
        <v>6</v>
      </c>
      <c r="M17" s="26">
        <v>6</v>
      </c>
      <c r="N17" s="26">
        <v>5</v>
      </c>
      <c r="O17" s="26">
        <v>4.5</v>
      </c>
      <c r="P17" s="26">
        <v>8</v>
      </c>
      <c r="Q17" s="26">
        <v>5</v>
      </c>
      <c r="R17" s="26">
        <v>6.5</v>
      </c>
      <c r="S17" s="34">
        <f t="shared" si="0"/>
        <v>83.5</v>
      </c>
      <c r="T17" s="35">
        <f t="shared" si="1"/>
        <v>5.5666666666666664</v>
      </c>
      <c r="U17" s="36"/>
      <c r="V17" s="34">
        <f>SUM(D17:R17,'Nilai Tahriri'!D15:Z15)</f>
        <v>226.29999999999998</v>
      </c>
      <c r="W17" s="35">
        <f>AVERAGE(D17:R17,'Nilai Tahriri'!D15:Z15)</f>
        <v>5.9552631578947368</v>
      </c>
      <c r="X17" s="37">
        <f t="array" aca="1" ref="X17" ca="1">SUM(IF(V17&lt;OFFSET($V$4,0,0,COUNT(V:V),1),1/COUNTIF(OFFSET($V$4,0,0,COUNT(V:V),1),OFFSET($V$4,0,0,COUNT(V:V),1))))+1</f>
        <v>25</v>
      </c>
      <c r="Y17" s="38" t="s">
        <v>266</v>
      </c>
    </row>
    <row r="18" spans="1:25" ht="15.5" x14ac:dyDescent="0.35">
      <c r="A18" s="24">
        <f>'Data Siswa'!A16</f>
        <v>15</v>
      </c>
      <c r="B18" s="33" t="str">
        <f>'Data Siswa'!B16</f>
        <v>MUHAMAD RIFKI AGUSTIAN</v>
      </c>
      <c r="C18" s="24" t="str">
        <f>'Data Siswa'!C16</f>
        <v>0222</v>
      </c>
      <c r="D18" s="26">
        <v>5</v>
      </c>
      <c r="E18" s="26">
        <v>6.5</v>
      </c>
      <c r="F18" s="26">
        <v>5</v>
      </c>
      <c r="G18" s="26">
        <v>6</v>
      </c>
      <c r="H18" s="26">
        <v>5</v>
      </c>
      <c r="I18" s="26">
        <v>5</v>
      </c>
      <c r="J18" s="26">
        <v>7</v>
      </c>
      <c r="K18" s="26">
        <v>6</v>
      </c>
      <c r="L18" s="26">
        <v>7</v>
      </c>
      <c r="M18" s="26">
        <v>7</v>
      </c>
      <c r="N18" s="26">
        <v>6.5</v>
      </c>
      <c r="O18" s="26">
        <v>5</v>
      </c>
      <c r="P18" s="26">
        <v>8</v>
      </c>
      <c r="Q18" s="26">
        <v>5</v>
      </c>
      <c r="R18" s="26">
        <v>6.5</v>
      </c>
      <c r="S18" s="34">
        <f t="shared" si="0"/>
        <v>90.5</v>
      </c>
      <c r="T18" s="35">
        <f t="shared" si="1"/>
        <v>6.0333333333333332</v>
      </c>
      <c r="U18" s="36"/>
      <c r="V18" s="34">
        <f>SUM(D18:R18,'Nilai Tahriri'!D16:Z16)</f>
        <v>235.57</v>
      </c>
      <c r="W18" s="35">
        <f>AVERAGE(D18:R18,'Nilai Tahriri'!D16:Z16)</f>
        <v>6.1992105263157891</v>
      </c>
      <c r="X18" s="37">
        <f t="array" aca="1" ref="X18" ca="1">SUM(IF(V18&lt;OFFSET($V$4,0,0,COUNT(V:V),1),1/COUNTIF(OFFSET($V$4,0,0,COUNT(V:V),1),OFFSET($V$4,0,0,COUNT(V:V),1))))+1</f>
        <v>19</v>
      </c>
      <c r="Y18" s="38" t="s">
        <v>266</v>
      </c>
    </row>
    <row r="19" spans="1:25" ht="15.5" x14ac:dyDescent="0.35">
      <c r="A19" s="24">
        <f>'Data Siswa'!A17</f>
        <v>16</v>
      </c>
      <c r="B19" s="33" t="str">
        <f>'Data Siswa'!B17</f>
        <v>MUHAMMAD BILAL</v>
      </c>
      <c r="C19" s="24" t="str">
        <f>'Data Siswa'!C17</f>
        <v>0223</v>
      </c>
      <c r="D19" s="26">
        <v>6</v>
      </c>
      <c r="E19" s="26">
        <v>8</v>
      </c>
      <c r="F19" s="26">
        <v>6</v>
      </c>
      <c r="G19" s="26">
        <v>4.5</v>
      </c>
      <c r="H19" s="26">
        <v>6</v>
      </c>
      <c r="I19" s="26">
        <v>6.5</v>
      </c>
      <c r="J19" s="26">
        <v>8</v>
      </c>
      <c r="K19" s="26">
        <v>7</v>
      </c>
      <c r="L19" s="26">
        <v>7</v>
      </c>
      <c r="M19" s="26">
        <v>7</v>
      </c>
      <c r="N19" s="26">
        <v>7</v>
      </c>
      <c r="O19" s="26">
        <v>5.5</v>
      </c>
      <c r="P19" s="26">
        <v>5</v>
      </c>
      <c r="Q19" s="26">
        <v>5</v>
      </c>
      <c r="R19" s="26">
        <v>6.5</v>
      </c>
      <c r="S19" s="34">
        <f t="shared" si="0"/>
        <v>95</v>
      </c>
      <c r="T19" s="35">
        <f t="shared" si="1"/>
        <v>6.333333333333333</v>
      </c>
      <c r="U19" s="36"/>
      <c r="V19" s="34">
        <f>SUM(D19:R19,'Nilai Tahriri'!D17:Z17)</f>
        <v>252.4</v>
      </c>
      <c r="W19" s="35">
        <f>AVERAGE(D19:R19,'Nilai Tahriri'!D17:Z17)</f>
        <v>6.6421052631578945</v>
      </c>
      <c r="X19" s="37">
        <f t="array" aca="1" ref="X19" ca="1">SUM(IF(V19&lt;OFFSET($V$4,0,0,COUNT(V:V),1),1/COUNTIF(OFFSET($V$4,0,0,COUNT(V:V),1),OFFSET($V$4,0,0,COUNT(V:V),1))))+1</f>
        <v>1</v>
      </c>
      <c r="Y19" s="38" t="s">
        <v>266</v>
      </c>
    </row>
    <row r="20" spans="1:25" ht="15.5" x14ac:dyDescent="0.35">
      <c r="A20" s="24">
        <f>'Data Siswa'!A18</f>
        <v>17</v>
      </c>
      <c r="B20" s="33" t="str">
        <f>'Data Siswa'!B18</f>
        <v>MUHAMMAD RIDHO INSAN MUTTAQIN</v>
      </c>
      <c r="C20" s="24" t="str">
        <f>'Data Siswa'!C18</f>
        <v>0224</v>
      </c>
      <c r="D20" s="26">
        <v>6</v>
      </c>
      <c r="E20" s="26">
        <v>8</v>
      </c>
      <c r="F20" s="26">
        <v>6</v>
      </c>
      <c r="G20" s="26">
        <v>5</v>
      </c>
      <c r="H20" s="26">
        <v>5</v>
      </c>
      <c r="I20" s="26">
        <v>6</v>
      </c>
      <c r="J20" s="26">
        <v>7</v>
      </c>
      <c r="K20" s="26">
        <v>7</v>
      </c>
      <c r="L20" s="26">
        <v>7</v>
      </c>
      <c r="M20" s="26">
        <v>7</v>
      </c>
      <c r="N20" s="26">
        <v>6</v>
      </c>
      <c r="O20" s="26">
        <v>4.5</v>
      </c>
      <c r="P20" s="26">
        <v>8</v>
      </c>
      <c r="Q20" s="26">
        <v>6</v>
      </c>
      <c r="R20" s="26">
        <v>6.5</v>
      </c>
      <c r="S20" s="34">
        <f t="shared" si="0"/>
        <v>95</v>
      </c>
      <c r="T20" s="35">
        <f t="shared" si="1"/>
        <v>6.333333333333333</v>
      </c>
      <c r="U20" s="36"/>
      <c r="V20" s="34">
        <f>SUM(D20:R20,'Nilai Tahriri'!D18:Z18)</f>
        <v>245.5</v>
      </c>
      <c r="W20" s="35">
        <f>AVERAGE(D20:R20,'Nilai Tahriri'!D18:Z18)</f>
        <v>6.4605263157894735</v>
      </c>
      <c r="X20" s="37">
        <f t="array" aca="1" ref="X20" ca="1">SUM(IF(V20&lt;OFFSET($V$4,0,0,COUNT(V:V),1),1/COUNTIF(OFFSET($V$4,0,0,COUNT(V:V),1),OFFSET($V$4,0,0,COUNT(V:V),1))))+1</f>
        <v>6</v>
      </c>
      <c r="Y20" s="38" t="s">
        <v>266</v>
      </c>
    </row>
    <row r="21" spans="1:25" ht="15.5" x14ac:dyDescent="0.35">
      <c r="A21" s="24">
        <f>'Data Siswa'!A19</f>
        <v>18</v>
      </c>
      <c r="B21" s="33" t="str">
        <f>'Data Siswa'!B19</f>
        <v>MULKHAN DICKY KURNIAWAN</v>
      </c>
      <c r="C21" s="24" t="str">
        <f>'Data Siswa'!C19</f>
        <v>0225</v>
      </c>
      <c r="D21" s="26">
        <v>5</v>
      </c>
      <c r="E21" s="26">
        <v>5</v>
      </c>
      <c r="F21" s="26">
        <v>5</v>
      </c>
      <c r="G21" s="26">
        <v>4.5</v>
      </c>
      <c r="H21" s="26">
        <v>4.5</v>
      </c>
      <c r="I21" s="26">
        <v>5</v>
      </c>
      <c r="J21" s="26">
        <v>7</v>
      </c>
      <c r="K21" s="26">
        <v>7</v>
      </c>
      <c r="L21" s="26">
        <v>7</v>
      </c>
      <c r="M21" s="26">
        <v>7</v>
      </c>
      <c r="N21" s="26">
        <v>6</v>
      </c>
      <c r="O21" s="26">
        <v>6.5</v>
      </c>
      <c r="P21" s="26">
        <v>6</v>
      </c>
      <c r="Q21" s="26">
        <v>7</v>
      </c>
      <c r="R21" s="26">
        <v>6</v>
      </c>
      <c r="S21" s="34">
        <f t="shared" si="0"/>
        <v>88.5</v>
      </c>
      <c r="T21" s="35">
        <f t="shared" si="1"/>
        <v>5.9</v>
      </c>
      <c r="U21" s="36"/>
      <c r="V21" s="34">
        <f>SUM(D21:R21,'Nilai Tahriri'!D19:Z19)</f>
        <v>237.5</v>
      </c>
      <c r="W21" s="35">
        <f>AVERAGE(D21:R21,'Nilai Tahriri'!D19:Z19)</f>
        <v>6.25</v>
      </c>
      <c r="X21" s="37">
        <f t="array" aca="1" ref="X21" ca="1">SUM(IF(V21&lt;OFFSET($V$4,0,0,COUNT(V:V),1),1/COUNTIF(OFFSET($V$4,0,0,COUNT(V:V),1),OFFSET($V$4,0,0,COUNT(V:V),1))))+1</f>
        <v>15</v>
      </c>
      <c r="Y21" s="38" t="s">
        <v>266</v>
      </c>
    </row>
    <row r="22" spans="1:25" ht="15.5" x14ac:dyDescent="0.35">
      <c r="A22" s="24">
        <f>'Data Siswa'!A20</f>
        <v>19</v>
      </c>
      <c r="B22" s="33" t="str">
        <f>'Data Siswa'!B20</f>
        <v>NAZRIL ARSYAD</v>
      </c>
      <c r="C22" s="24" t="str">
        <f>'Data Siswa'!C20</f>
        <v>0226</v>
      </c>
      <c r="D22" s="26">
        <v>6</v>
      </c>
      <c r="E22" s="26">
        <v>6</v>
      </c>
      <c r="F22" s="26">
        <v>6</v>
      </c>
      <c r="G22" s="26">
        <v>5.5</v>
      </c>
      <c r="H22" s="26">
        <v>6</v>
      </c>
      <c r="I22" s="26">
        <v>6</v>
      </c>
      <c r="J22" s="26">
        <v>6</v>
      </c>
      <c r="K22" s="26">
        <v>7</v>
      </c>
      <c r="L22" s="26">
        <v>6</v>
      </c>
      <c r="M22" s="26">
        <v>6</v>
      </c>
      <c r="N22" s="26">
        <v>6.5</v>
      </c>
      <c r="O22" s="26">
        <v>4.5</v>
      </c>
      <c r="P22" s="26">
        <v>5.5</v>
      </c>
      <c r="Q22" s="26">
        <v>5</v>
      </c>
      <c r="R22" s="26">
        <v>6.5</v>
      </c>
      <c r="S22" s="34">
        <f t="shared" si="0"/>
        <v>88.5</v>
      </c>
      <c r="T22" s="35">
        <f t="shared" si="1"/>
        <v>5.9</v>
      </c>
      <c r="U22" s="36"/>
      <c r="V22" s="34">
        <f>SUM(D22:R22,'Nilai Tahriri'!D20:Z20)</f>
        <v>239.70000000000002</v>
      </c>
      <c r="W22" s="35">
        <f>AVERAGE(D22:R22,'Nilai Tahriri'!D20:Z20)</f>
        <v>6.3078947368421057</v>
      </c>
      <c r="X22" s="37">
        <f t="array" aca="1" ref="X22" ca="1">SUM(IF(V22&lt;OFFSET($V$4,0,0,COUNT(V:V),1),1/COUNTIF(OFFSET($V$4,0,0,COUNT(V:V),1),OFFSET($V$4,0,0,COUNT(V:V),1))))+1</f>
        <v>12</v>
      </c>
      <c r="Y22" s="38" t="s">
        <v>266</v>
      </c>
    </row>
    <row r="23" spans="1:25" ht="15.5" x14ac:dyDescent="0.35">
      <c r="A23" s="24">
        <f>'Data Siswa'!A21</f>
        <v>20</v>
      </c>
      <c r="B23" s="33" t="str">
        <f>'Data Siswa'!B21</f>
        <v>RAFA ARRAYA PUTRA RIDHOI</v>
      </c>
      <c r="C23" s="24" t="str">
        <f>'Data Siswa'!C21</f>
        <v>0227</v>
      </c>
      <c r="D23" s="26">
        <v>6</v>
      </c>
      <c r="E23" s="26">
        <v>6</v>
      </c>
      <c r="F23" s="26">
        <v>5</v>
      </c>
      <c r="G23" s="26">
        <v>5.5</v>
      </c>
      <c r="H23" s="26">
        <v>5</v>
      </c>
      <c r="I23" s="26">
        <v>6</v>
      </c>
      <c r="J23" s="26">
        <v>7</v>
      </c>
      <c r="K23" s="26">
        <v>6</v>
      </c>
      <c r="L23" s="26">
        <v>7</v>
      </c>
      <c r="M23" s="26">
        <v>7</v>
      </c>
      <c r="N23" s="26">
        <v>5.5</v>
      </c>
      <c r="O23" s="26">
        <v>4.5</v>
      </c>
      <c r="P23" s="26">
        <v>5</v>
      </c>
      <c r="Q23" s="26">
        <v>6</v>
      </c>
      <c r="R23" s="26">
        <v>6</v>
      </c>
      <c r="S23" s="34">
        <f t="shared" si="0"/>
        <v>87.5</v>
      </c>
      <c r="T23" s="35">
        <f t="shared" si="1"/>
        <v>5.833333333333333</v>
      </c>
      <c r="U23" s="36"/>
      <c r="V23" s="34">
        <f>SUM(D23:R23,'Nilai Tahriri'!D21:Z21)</f>
        <v>236.1</v>
      </c>
      <c r="W23" s="35">
        <f>AVERAGE(D23:R23,'Nilai Tahriri'!D21:Z21)</f>
        <v>6.2131578947368418</v>
      </c>
      <c r="X23" s="37">
        <f t="array" aca="1" ref="X23" ca="1">SUM(IF(V23&lt;OFFSET($V$4,0,0,COUNT(V:V),1),1/COUNTIF(OFFSET($V$4,0,0,COUNT(V:V),1),OFFSET($V$4,0,0,COUNT(V:V),1))))+1</f>
        <v>18</v>
      </c>
      <c r="Y23" s="38" t="s">
        <v>266</v>
      </c>
    </row>
    <row r="24" spans="1:25" ht="15.5" x14ac:dyDescent="0.35">
      <c r="A24" s="24">
        <f>'Data Siswa'!A22</f>
        <v>21</v>
      </c>
      <c r="B24" s="33" t="str">
        <f>'Data Siswa'!B22</f>
        <v>RAFA FIRZA MULIA</v>
      </c>
      <c r="C24" s="24" t="str">
        <f>'Data Siswa'!C22</f>
        <v>0228</v>
      </c>
      <c r="D24" s="26">
        <v>5</v>
      </c>
      <c r="E24" s="26">
        <v>6</v>
      </c>
      <c r="F24" s="26">
        <v>5</v>
      </c>
      <c r="G24" s="26">
        <v>4.5</v>
      </c>
      <c r="H24" s="26">
        <v>6</v>
      </c>
      <c r="I24" s="26">
        <v>5</v>
      </c>
      <c r="J24" s="26">
        <v>7</v>
      </c>
      <c r="K24" s="26">
        <v>7</v>
      </c>
      <c r="L24" s="26">
        <v>7</v>
      </c>
      <c r="M24" s="26">
        <v>7</v>
      </c>
      <c r="N24" s="26">
        <v>6.5</v>
      </c>
      <c r="O24" s="26">
        <v>4.5</v>
      </c>
      <c r="P24" s="26">
        <v>8</v>
      </c>
      <c r="Q24" s="26">
        <v>5</v>
      </c>
      <c r="R24" s="26">
        <v>6.5</v>
      </c>
      <c r="S24" s="34">
        <f t="shared" si="0"/>
        <v>90</v>
      </c>
      <c r="T24" s="35">
        <f t="shared" si="1"/>
        <v>6</v>
      </c>
      <c r="U24" s="36"/>
      <c r="V24" s="34">
        <f>SUM(D24:R24,'Nilai Tahriri'!D22:Z22)</f>
        <v>236.4</v>
      </c>
      <c r="W24" s="35">
        <f>AVERAGE(D24:R24,'Nilai Tahriri'!D22:Z22)</f>
        <v>6.2210526315789476</v>
      </c>
      <c r="X24" s="37">
        <f t="array" aca="1" ref="X24" ca="1">SUM(IF(V24&lt;OFFSET($V$4,0,0,COUNT(V:V),1),1/COUNTIF(OFFSET($V$4,0,0,COUNT(V:V),1),OFFSET($V$4,0,0,COUNT(V:V),1))))+1</f>
        <v>16</v>
      </c>
      <c r="Y24" s="38" t="s">
        <v>266</v>
      </c>
    </row>
    <row r="25" spans="1:25" ht="15.5" x14ac:dyDescent="0.35">
      <c r="A25" s="24">
        <f>'Data Siswa'!A23</f>
        <v>22</v>
      </c>
      <c r="B25" s="33" t="str">
        <f>'Data Siswa'!B23</f>
        <v>RAFIF ALMER GHANI</v>
      </c>
      <c r="C25" s="24" t="str">
        <f>'Data Siswa'!C23</f>
        <v>0229</v>
      </c>
      <c r="D25" s="26">
        <v>5</v>
      </c>
      <c r="E25" s="26">
        <v>6</v>
      </c>
      <c r="F25" s="26">
        <v>5</v>
      </c>
      <c r="G25" s="26">
        <v>4.5</v>
      </c>
      <c r="H25" s="26">
        <v>6</v>
      </c>
      <c r="I25" s="26">
        <v>5</v>
      </c>
      <c r="J25" s="26">
        <v>7</v>
      </c>
      <c r="K25" s="26">
        <v>7</v>
      </c>
      <c r="L25" s="26">
        <v>7</v>
      </c>
      <c r="M25" s="26">
        <v>7</v>
      </c>
      <c r="N25" s="26">
        <v>6.5</v>
      </c>
      <c r="O25" s="26">
        <v>4.5</v>
      </c>
      <c r="P25" s="26">
        <v>6</v>
      </c>
      <c r="Q25" s="26">
        <v>7</v>
      </c>
      <c r="R25" s="26">
        <v>6.5</v>
      </c>
      <c r="S25" s="34">
        <f t="shared" si="0"/>
        <v>90</v>
      </c>
      <c r="T25" s="35">
        <f t="shared" si="1"/>
        <v>6</v>
      </c>
      <c r="U25" s="36"/>
      <c r="V25" s="34">
        <f>SUM(D25:R25,'Nilai Tahriri'!D23:Z23)</f>
        <v>242.3</v>
      </c>
      <c r="W25" s="35">
        <f>AVERAGE(D25:R25,'Nilai Tahriri'!D23:Z23)</f>
        <v>6.3763157894736846</v>
      </c>
      <c r="X25" s="37">
        <f t="array" aca="1" ref="X25" ca="1">SUM(IF(V25&lt;OFFSET($V$4,0,0,COUNT(V:V),1),1/COUNTIF(OFFSET($V$4,0,0,COUNT(V:V),1),OFFSET($V$4,0,0,COUNT(V:V),1))))+1</f>
        <v>7</v>
      </c>
      <c r="Y25" s="38" t="s">
        <v>266</v>
      </c>
    </row>
    <row r="26" spans="1:25" ht="15.5" x14ac:dyDescent="0.35">
      <c r="A26" s="24">
        <f>'Data Siswa'!A24</f>
        <v>23</v>
      </c>
      <c r="B26" s="33" t="str">
        <f>'Data Siswa'!B24</f>
        <v>RAHMAT HIDAYAT</v>
      </c>
      <c r="C26" s="24" t="str">
        <f>'Data Siswa'!C24</f>
        <v>0230</v>
      </c>
      <c r="D26" s="26">
        <v>5</v>
      </c>
      <c r="E26" s="26">
        <v>6</v>
      </c>
      <c r="F26" s="26">
        <v>5</v>
      </c>
      <c r="G26" s="26">
        <v>6</v>
      </c>
      <c r="H26" s="26">
        <v>6</v>
      </c>
      <c r="I26" s="26">
        <v>5</v>
      </c>
      <c r="J26" s="26">
        <v>7</v>
      </c>
      <c r="K26" s="26">
        <v>7</v>
      </c>
      <c r="L26" s="26">
        <v>7</v>
      </c>
      <c r="M26" s="26">
        <v>7</v>
      </c>
      <c r="N26" s="26">
        <v>5</v>
      </c>
      <c r="O26" s="26">
        <v>4.5</v>
      </c>
      <c r="P26" s="26">
        <v>8</v>
      </c>
      <c r="Q26" s="26">
        <v>6</v>
      </c>
      <c r="R26" s="26">
        <v>6</v>
      </c>
      <c r="S26" s="34">
        <f t="shared" si="0"/>
        <v>90.5</v>
      </c>
      <c r="T26" s="35">
        <f t="shared" si="1"/>
        <v>6.0333333333333332</v>
      </c>
      <c r="U26" s="36"/>
      <c r="V26" s="34">
        <f>SUM(D26:R26,'Nilai Tahriri'!D24:Z24)</f>
        <v>240.9</v>
      </c>
      <c r="W26" s="35">
        <f>AVERAGE(D26:R26,'Nilai Tahriri'!D24:Z24)</f>
        <v>6.3394736842105264</v>
      </c>
      <c r="X26" s="37">
        <f t="array" aca="1" ref="X26" ca="1">SUM(IF(V26&lt;OFFSET($V$4,0,0,COUNT(V:V),1),1/COUNTIF(OFFSET($V$4,0,0,COUNT(V:V),1),OFFSET($V$4,0,0,COUNT(V:V),1))))+1</f>
        <v>9</v>
      </c>
      <c r="Y26" s="38" t="s">
        <v>266</v>
      </c>
    </row>
    <row r="27" spans="1:25" ht="15.5" x14ac:dyDescent="0.35">
      <c r="A27" s="24">
        <f>'Data Siswa'!A25</f>
        <v>24</v>
      </c>
      <c r="B27" s="33" t="str">
        <f>'Data Siswa'!B25</f>
        <v>RIZKI ALFIANSYAH</v>
      </c>
      <c r="C27" s="24" t="str">
        <f>'Data Siswa'!C25</f>
        <v>0231</v>
      </c>
      <c r="D27" s="26">
        <v>6</v>
      </c>
      <c r="E27" s="26">
        <v>6</v>
      </c>
      <c r="F27" s="26">
        <v>6</v>
      </c>
      <c r="G27" s="26">
        <v>6</v>
      </c>
      <c r="H27" s="26">
        <v>6</v>
      </c>
      <c r="I27" s="26">
        <v>6</v>
      </c>
      <c r="J27" s="26">
        <v>7</v>
      </c>
      <c r="K27" s="26">
        <v>7</v>
      </c>
      <c r="L27" s="26">
        <v>7</v>
      </c>
      <c r="M27" s="26">
        <v>7</v>
      </c>
      <c r="N27" s="26">
        <v>6</v>
      </c>
      <c r="O27" s="26">
        <v>4.5</v>
      </c>
      <c r="P27" s="26">
        <v>6.3</v>
      </c>
      <c r="Q27" s="26">
        <v>5</v>
      </c>
      <c r="R27" s="26">
        <v>6.5</v>
      </c>
      <c r="S27" s="34">
        <f t="shared" si="0"/>
        <v>92.3</v>
      </c>
      <c r="T27" s="35">
        <f t="shared" si="1"/>
        <v>6.1533333333333333</v>
      </c>
      <c r="U27" s="36"/>
      <c r="V27" s="34">
        <f>SUM(D27:R27,'Nilai Tahriri'!D25:Z25)</f>
        <v>238.4</v>
      </c>
      <c r="W27" s="35">
        <f>AVERAGE(D27:R27,'Nilai Tahriri'!D25:Z25)</f>
        <v>6.2736842105263158</v>
      </c>
      <c r="X27" s="37">
        <f t="array" aca="1" ref="X27" ca="1">SUM(IF(V27&lt;OFFSET($V$4,0,0,COUNT(V:V),1),1/COUNTIF(OFFSET($V$4,0,0,COUNT(V:V),1),OFFSET($V$4,0,0,COUNT(V:V),1))))+1</f>
        <v>14</v>
      </c>
      <c r="Y27" s="38" t="s">
        <v>266</v>
      </c>
    </row>
    <row r="28" spans="1:25" ht="15.5" x14ac:dyDescent="0.35">
      <c r="A28" s="24">
        <f>'Data Siswa'!A26</f>
        <v>25</v>
      </c>
      <c r="B28" s="33" t="str">
        <f>'Data Siswa'!B26</f>
        <v>SHEEHAN FAVIAN ASFAR</v>
      </c>
      <c r="C28" s="24" t="str">
        <f>'Data Siswa'!C26</f>
        <v>0232</v>
      </c>
      <c r="D28" s="26">
        <v>6.5</v>
      </c>
      <c r="E28" s="26">
        <v>8</v>
      </c>
      <c r="F28" s="26">
        <v>6.5</v>
      </c>
      <c r="G28" s="26">
        <v>6</v>
      </c>
      <c r="H28" s="26">
        <v>6</v>
      </c>
      <c r="I28" s="26">
        <v>7</v>
      </c>
      <c r="J28" s="26">
        <v>7</v>
      </c>
      <c r="K28" s="26">
        <v>7</v>
      </c>
      <c r="L28" s="26">
        <v>7</v>
      </c>
      <c r="M28" s="26">
        <v>7</v>
      </c>
      <c r="N28" s="26">
        <v>6.5</v>
      </c>
      <c r="O28" s="26">
        <v>4.5</v>
      </c>
      <c r="P28" s="26">
        <v>8</v>
      </c>
      <c r="Q28" s="26">
        <v>5</v>
      </c>
      <c r="R28" s="26">
        <v>6.5</v>
      </c>
      <c r="S28" s="34">
        <f t="shared" si="0"/>
        <v>98.5</v>
      </c>
      <c r="T28" s="35">
        <f t="shared" si="1"/>
        <v>6.5666666666666664</v>
      </c>
      <c r="U28" s="36"/>
      <c r="V28" s="34">
        <f>SUM(D28:R28,'Nilai Tahriri'!D26:Z26)</f>
        <v>247.70000000000002</v>
      </c>
      <c r="W28" s="35">
        <f>AVERAGE(D28:R28,'Nilai Tahriri'!D26:Z26)</f>
        <v>6.5184210526315791</v>
      </c>
      <c r="X28" s="37">
        <f t="array" aca="1" ref="X28" ca="1">SUM(IF(V28&lt;OFFSET($V$4,0,0,COUNT(V:V),1),1/COUNTIF(OFFSET($V$4,0,0,COUNT(V:V),1),OFFSET($V$4,0,0,COUNT(V:V),1))))+1</f>
        <v>3</v>
      </c>
      <c r="Y28" s="38" t="s">
        <v>266</v>
      </c>
    </row>
    <row r="29" spans="1:25" ht="15.5" x14ac:dyDescent="0.35">
      <c r="A29" s="24">
        <f>'Data Siswa'!A27</f>
        <v>26</v>
      </c>
      <c r="B29" s="33">
        <f>'Data Siswa'!B27</f>
        <v>0</v>
      </c>
      <c r="C29" s="24">
        <f>'Data Siswa'!C27</f>
        <v>0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34">
        <f t="shared" si="0"/>
        <v>0</v>
      </c>
      <c r="T29" s="35" t="e">
        <f t="shared" si="1"/>
        <v>#DIV/0!</v>
      </c>
      <c r="U29" s="36"/>
      <c r="V29" s="34">
        <f>SUM(D29:R29,'Nilai Tahriri'!D27:Z27)</f>
        <v>0</v>
      </c>
      <c r="W29" s="35" t="e">
        <f>AVERAGE(D29:R29,'Nilai Tahriri'!D27:Z27)</f>
        <v>#DIV/0!</v>
      </c>
      <c r="X29" s="37">
        <f t="array" aca="1" ref="X29" ca="1">SUM(IF(V29&lt;OFFSET($V$4,0,0,COUNT(V:V),1),1/COUNTIF(OFFSET($V$4,0,0,COUNT(V:V),1),OFFSET($V$4,0,0,COUNT(V:V),1))))+1</f>
        <v>26</v>
      </c>
      <c r="Y29" s="38" t="s">
        <v>266</v>
      </c>
    </row>
    <row r="30" spans="1:25" ht="15.5" x14ac:dyDescent="0.35">
      <c r="A30" s="24">
        <f>'Data Siswa'!A28</f>
        <v>27</v>
      </c>
      <c r="B30" s="33">
        <f>'Data Siswa'!B28</f>
        <v>0</v>
      </c>
      <c r="C30" s="24">
        <f>'Data Siswa'!C28</f>
        <v>0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34">
        <f t="shared" si="0"/>
        <v>0</v>
      </c>
      <c r="T30" s="35" t="e">
        <f t="shared" si="1"/>
        <v>#DIV/0!</v>
      </c>
      <c r="U30" s="36"/>
      <c r="V30" s="34">
        <f>SUM(D30:R30,'Nilai Tahriri'!D28:Z28)</f>
        <v>0</v>
      </c>
      <c r="W30" s="35" t="e">
        <f>AVERAGE(D30:R30,'Nilai Tahriri'!D28:Z28)</f>
        <v>#DIV/0!</v>
      </c>
      <c r="X30" s="37">
        <f t="array" aca="1" ref="X30" ca="1">SUM(IF(V30&lt;OFFSET($V$4,0,0,COUNT(V:V),1),1/COUNTIF(OFFSET($V$4,0,0,COUNT(V:V),1),OFFSET($V$4,0,0,COUNT(V:V),1))))+1</f>
        <v>26</v>
      </c>
      <c r="Y30" s="38" t="s">
        <v>266</v>
      </c>
    </row>
    <row r="31" spans="1:25" ht="15.5" x14ac:dyDescent="0.35">
      <c r="A31" s="24">
        <f>'Data Siswa'!A29</f>
        <v>28</v>
      </c>
      <c r="B31" s="33">
        <f>'Data Siswa'!B29</f>
        <v>0</v>
      </c>
      <c r="C31" s="24">
        <f>'Data Siswa'!C29</f>
        <v>0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34">
        <f t="shared" si="0"/>
        <v>0</v>
      </c>
      <c r="T31" s="35" t="e">
        <f t="shared" si="1"/>
        <v>#DIV/0!</v>
      </c>
      <c r="U31" s="36"/>
      <c r="V31" s="34">
        <f>SUM(D31:R31,'Nilai Tahriri'!D29:Z29)</f>
        <v>0</v>
      </c>
      <c r="W31" s="35" t="e">
        <f>AVERAGE(D31:R31,'Nilai Tahriri'!D29:Z29)</f>
        <v>#DIV/0!</v>
      </c>
      <c r="X31" s="37">
        <f t="array" aca="1" ref="X31" ca="1">SUM(IF(V31&lt;OFFSET($V$4,0,0,COUNT(V:V),1),1/COUNTIF(OFFSET($V$4,0,0,COUNT(V:V),1),OFFSET($V$4,0,0,COUNT(V:V),1))))+1</f>
        <v>26</v>
      </c>
      <c r="Y31" s="38" t="s">
        <v>266</v>
      </c>
    </row>
    <row r="32" spans="1:25" ht="15.5" x14ac:dyDescent="0.35">
      <c r="A32" s="24">
        <f>'Data Siswa'!A30</f>
        <v>29</v>
      </c>
      <c r="B32" s="33">
        <f>'Data Siswa'!B30</f>
        <v>0</v>
      </c>
      <c r="C32" s="24">
        <f>'Data Siswa'!C30</f>
        <v>0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34">
        <f t="shared" si="0"/>
        <v>0</v>
      </c>
      <c r="T32" s="35" t="e">
        <f t="shared" si="1"/>
        <v>#DIV/0!</v>
      </c>
      <c r="U32" s="36"/>
      <c r="V32" s="34">
        <f>SUM(D32:R32,'Nilai Tahriri'!D30:Z30)</f>
        <v>0</v>
      </c>
      <c r="W32" s="35" t="e">
        <f>AVERAGE(D32:R32,'Nilai Tahriri'!D30:Z30)</f>
        <v>#DIV/0!</v>
      </c>
      <c r="X32" s="37">
        <f t="array" aca="1" ref="X32" ca="1">SUM(IF(V32&lt;OFFSET($V$4,0,0,COUNT(V:V),1),1/COUNTIF(OFFSET($V$4,0,0,COUNT(V:V),1),OFFSET($V$4,0,0,COUNT(V:V),1))))+1</f>
        <v>26</v>
      </c>
      <c r="Y32" s="38" t="s">
        <v>266</v>
      </c>
    </row>
    <row r="33" spans="1:25" ht="15.5" x14ac:dyDescent="0.35">
      <c r="A33" s="24">
        <f>'Data Siswa'!A31</f>
        <v>30</v>
      </c>
      <c r="B33" s="33">
        <f>'Data Siswa'!B31</f>
        <v>0</v>
      </c>
      <c r="C33" s="24">
        <f>'Data Siswa'!C31</f>
        <v>0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34">
        <f t="shared" si="0"/>
        <v>0</v>
      </c>
      <c r="T33" s="35" t="e">
        <f t="shared" si="1"/>
        <v>#DIV/0!</v>
      </c>
      <c r="U33" s="36"/>
      <c r="V33" s="34">
        <f>SUM(D33:R33,'Nilai Tahriri'!D31:Z31)</f>
        <v>0</v>
      </c>
      <c r="W33" s="35" t="e">
        <f>AVERAGE(D33:R33,'Nilai Tahriri'!D31:Z31)</f>
        <v>#DIV/0!</v>
      </c>
      <c r="X33" s="37">
        <f t="array" aca="1" ref="X33" ca="1">SUM(IF(V33&lt;OFFSET($V$4,0,0,COUNT(V:V),1),1/COUNTIF(OFFSET($V$4,0,0,COUNT(V:V),1),OFFSET($V$4,0,0,COUNT(V:V),1))))+1</f>
        <v>26</v>
      </c>
      <c r="Y33" s="38" t="s">
        <v>266</v>
      </c>
    </row>
    <row r="34" spans="1:25" ht="15.5" x14ac:dyDescent="0.35">
      <c r="A34" s="24">
        <f>'Data Siswa'!A32</f>
        <v>31</v>
      </c>
      <c r="B34" s="33">
        <f>'Data Siswa'!B32</f>
        <v>0</v>
      </c>
      <c r="C34" s="24">
        <f>'Data Siswa'!C32</f>
        <v>0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34">
        <f t="shared" si="0"/>
        <v>0</v>
      </c>
      <c r="T34" s="35" t="e">
        <f t="shared" si="1"/>
        <v>#DIV/0!</v>
      </c>
      <c r="U34" s="36"/>
      <c r="V34" s="34">
        <f>SUM(D34:R34,'Nilai Tahriri'!D32:Z32)</f>
        <v>0</v>
      </c>
      <c r="W34" s="35" t="e">
        <f>AVERAGE(D34:R34,'Nilai Tahriri'!D32:Z32)</f>
        <v>#DIV/0!</v>
      </c>
      <c r="X34" s="37">
        <f t="array" aca="1" ref="X34" ca="1">SUM(IF(V34&lt;OFFSET($V$4,0,0,COUNT(V:V),1),1/COUNTIF(OFFSET($V$4,0,0,COUNT(V:V),1),OFFSET($V$4,0,0,COUNT(V:V),1))))+1</f>
        <v>26</v>
      </c>
      <c r="Y34" s="38" t="s">
        <v>266</v>
      </c>
    </row>
    <row r="35" spans="1:25" ht="15.5" x14ac:dyDescent="0.35">
      <c r="A35" s="24">
        <f>'Data Siswa'!A33</f>
        <v>32</v>
      </c>
      <c r="B35" s="33">
        <f>'Data Siswa'!B33</f>
        <v>0</v>
      </c>
      <c r="C35" s="24">
        <f>'Data Siswa'!C33</f>
        <v>0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34">
        <f t="shared" si="0"/>
        <v>0</v>
      </c>
      <c r="T35" s="35" t="e">
        <f t="shared" si="1"/>
        <v>#DIV/0!</v>
      </c>
      <c r="U35" s="36"/>
      <c r="V35" s="34">
        <f>SUM(D35:R35,'Nilai Tahriri'!D33:Z33)</f>
        <v>0</v>
      </c>
      <c r="W35" s="35" t="e">
        <f>AVERAGE(D35:R35,'Nilai Tahriri'!D33:Z33)</f>
        <v>#DIV/0!</v>
      </c>
      <c r="X35" s="37">
        <f t="array" aca="1" ref="X35" ca="1">SUM(IF(V35&lt;OFFSET($V$4,0,0,COUNT(V:V),1),1/COUNTIF(OFFSET($V$4,0,0,COUNT(V:V),1),OFFSET($V$4,0,0,COUNT(V:V),1))))+1</f>
        <v>26</v>
      </c>
      <c r="Y35" s="38" t="s">
        <v>266</v>
      </c>
    </row>
    <row r="36" spans="1:25" ht="15.5" x14ac:dyDescent="0.35">
      <c r="A36" s="24">
        <f>'Data Siswa'!A34</f>
        <v>33</v>
      </c>
      <c r="B36" s="33">
        <f>'Data Siswa'!B34</f>
        <v>0</v>
      </c>
      <c r="C36" s="24">
        <f>'Data Siswa'!C34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34">
        <f t="shared" si="0"/>
        <v>0</v>
      </c>
      <c r="T36" s="35" t="e">
        <f t="shared" si="1"/>
        <v>#DIV/0!</v>
      </c>
      <c r="U36" s="36"/>
      <c r="V36" s="34">
        <f>SUM(D36:R36,'Nilai Tahriri'!D34:Z34)</f>
        <v>0</v>
      </c>
      <c r="W36" s="35" t="e">
        <f>AVERAGE(D36:R36,'Nilai Tahriri'!D34:Z34)</f>
        <v>#DIV/0!</v>
      </c>
      <c r="X36" s="37">
        <f t="array" aca="1" ref="X36" ca="1">SUM(IF(V36&lt;OFFSET($V$4,0,0,COUNT(V:V),1),1/COUNTIF(OFFSET($V$4,0,0,COUNT(V:V),1),OFFSET($V$4,0,0,COUNT(V:V),1))))+1</f>
        <v>26</v>
      </c>
      <c r="Y36" s="38" t="s">
        <v>266</v>
      </c>
    </row>
    <row r="37" spans="1:25" ht="15.5" x14ac:dyDescent="0.35">
      <c r="A37" s="24">
        <f>'Data Siswa'!A35</f>
        <v>34</v>
      </c>
      <c r="B37" s="33">
        <f>'Data Siswa'!B35</f>
        <v>0</v>
      </c>
      <c r="C37" s="24">
        <f>'Data Siswa'!C35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34">
        <f t="shared" si="0"/>
        <v>0</v>
      </c>
      <c r="T37" s="35" t="e">
        <f t="shared" si="1"/>
        <v>#DIV/0!</v>
      </c>
      <c r="U37" s="36"/>
      <c r="V37" s="34">
        <f>SUM(D37:R37,'Nilai Tahriri'!D35:Z35)</f>
        <v>0</v>
      </c>
      <c r="W37" s="35" t="e">
        <f>AVERAGE(D37:R37,'Nilai Tahriri'!D35:Z35)</f>
        <v>#DIV/0!</v>
      </c>
      <c r="X37" s="37">
        <f t="array" aca="1" ref="X37" ca="1">SUM(IF(V37&lt;OFFSET($V$4,0,0,COUNT(V:V),1),1/COUNTIF(OFFSET($V$4,0,0,COUNT(V:V),1),OFFSET($V$4,0,0,COUNT(V:V),1))))+1</f>
        <v>26</v>
      </c>
      <c r="Y37" s="38" t="s">
        <v>266</v>
      </c>
    </row>
    <row r="38" spans="1:25" ht="15.5" x14ac:dyDescent="0.35">
      <c r="A38" s="24">
        <f>'Data Siswa'!A36</f>
        <v>35</v>
      </c>
      <c r="B38" s="33">
        <f>'Data Siswa'!B36</f>
        <v>0</v>
      </c>
      <c r="C38" s="24">
        <f>'Data Siswa'!C36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4">
        <f t="shared" si="0"/>
        <v>0</v>
      </c>
      <c r="T38" s="35" t="e">
        <f t="shared" si="1"/>
        <v>#DIV/0!</v>
      </c>
      <c r="U38" s="36"/>
      <c r="V38" s="34">
        <f>SUM(D38:R38,'Nilai Tahriri'!D36:Z36)</f>
        <v>0</v>
      </c>
      <c r="W38" s="35" t="e">
        <f>AVERAGE(D38:R38,'Nilai Tahriri'!D36:Z36)</f>
        <v>#DIV/0!</v>
      </c>
      <c r="X38" s="37">
        <f t="array" aca="1" ref="X38" ca="1">SUM(IF(V38&lt;OFFSET($V$4,0,0,COUNT(V:V),1),1/COUNTIF(OFFSET($V$4,0,0,COUNT(V:V),1),OFFSET($V$4,0,0,COUNT(V:V),1))))+1</f>
        <v>26</v>
      </c>
      <c r="Y38" s="38" t="s">
        <v>266</v>
      </c>
    </row>
    <row r="39" spans="1:25" ht="15.5" x14ac:dyDescent="0.35">
      <c r="A39" s="24">
        <f>'Data Siswa'!A37</f>
        <v>36</v>
      </c>
      <c r="B39" s="33">
        <f>'Data Siswa'!B37</f>
        <v>0</v>
      </c>
      <c r="C39" s="24">
        <f>'Data Siswa'!C37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34">
        <f t="shared" si="0"/>
        <v>0</v>
      </c>
      <c r="T39" s="35" t="e">
        <f t="shared" si="1"/>
        <v>#DIV/0!</v>
      </c>
      <c r="U39" s="36"/>
      <c r="V39" s="34">
        <f>SUM(D39:R39,'Nilai Tahriri'!D37:Z37)</f>
        <v>0</v>
      </c>
      <c r="W39" s="35" t="e">
        <f>AVERAGE(D39:R39,'Nilai Tahriri'!D37:Z37)</f>
        <v>#DIV/0!</v>
      </c>
      <c r="X39" s="37">
        <f t="array" aca="1" ref="X39" ca="1">SUM(IF(V39&lt;OFFSET($V$4,0,0,COUNT(V:V),1),1/COUNTIF(OFFSET($V$4,0,0,COUNT(V:V),1),OFFSET($V$4,0,0,COUNT(V:V),1))))+1</f>
        <v>26</v>
      </c>
      <c r="Y39" s="38" t="s">
        <v>266</v>
      </c>
    </row>
    <row r="40" spans="1:25" ht="15.5" x14ac:dyDescent="0.35">
      <c r="A40" s="24">
        <f>'Data Siswa'!A38</f>
        <v>37</v>
      </c>
      <c r="B40" s="33">
        <f>'Data Siswa'!B38</f>
        <v>0</v>
      </c>
      <c r="C40" s="24">
        <f>'Data Siswa'!C38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34">
        <f t="shared" si="0"/>
        <v>0</v>
      </c>
      <c r="T40" s="35" t="e">
        <f t="shared" si="1"/>
        <v>#DIV/0!</v>
      </c>
      <c r="U40" s="36"/>
      <c r="V40" s="34">
        <f>SUM(D40:R40,'Nilai Tahriri'!D38:Z38)</f>
        <v>0</v>
      </c>
      <c r="W40" s="35" t="e">
        <f>AVERAGE(D40:R40,'Nilai Tahriri'!D38:Z38)</f>
        <v>#DIV/0!</v>
      </c>
      <c r="X40" s="37">
        <f t="array" aca="1" ref="X40" ca="1">SUM(IF(V40&lt;OFFSET($V$4,0,0,COUNT(V:V),1),1/COUNTIF(OFFSET($V$4,0,0,COUNT(V:V),1),OFFSET($V$4,0,0,COUNT(V:V),1))))+1</f>
        <v>26</v>
      </c>
      <c r="Y40" s="38" t="s">
        <v>266</v>
      </c>
    </row>
    <row r="41" spans="1:25" ht="15.5" x14ac:dyDescent="0.35">
      <c r="A41" s="24">
        <f>'Data Siswa'!A39</f>
        <v>38</v>
      </c>
      <c r="B41" s="33">
        <f>'Data Siswa'!B39</f>
        <v>0</v>
      </c>
      <c r="C41" s="24">
        <f>'Data Siswa'!C39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34">
        <f t="shared" si="0"/>
        <v>0</v>
      </c>
      <c r="T41" s="35" t="e">
        <f t="shared" si="1"/>
        <v>#DIV/0!</v>
      </c>
      <c r="U41" s="36"/>
      <c r="V41" s="34">
        <f>SUM(D41:R41,'Nilai Tahriri'!D39:Z39)</f>
        <v>0</v>
      </c>
      <c r="W41" s="35" t="e">
        <f>AVERAGE(D41:R41,'Nilai Tahriri'!D39:Z39)</f>
        <v>#DIV/0!</v>
      </c>
      <c r="X41" s="37">
        <f t="array" aca="1" ref="X41" ca="1">SUM(IF(V41&lt;OFFSET($V$4,0,0,COUNT(V:V),1),1/COUNTIF(OFFSET($V$4,0,0,COUNT(V:V),1),OFFSET($V$4,0,0,COUNT(V:V),1))))+1</f>
        <v>26</v>
      </c>
      <c r="Y41" s="38" t="s">
        <v>266</v>
      </c>
    </row>
    <row r="42" spans="1:25" ht="15.5" x14ac:dyDescent="0.35">
      <c r="A42" s="24">
        <f>'Data Siswa'!A40</f>
        <v>39</v>
      </c>
      <c r="B42" s="33">
        <f>'Data Siswa'!B40</f>
        <v>0</v>
      </c>
      <c r="C42" s="24">
        <f>'Data Siswa'!C40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34">
        <f t="shared" si="0"/>
        <v>0</v>
      </c>
      <c r="T42" s="35" t="e">
        <f t="shared" si="1"/>
        <v>#DIV/0!</v>
      </c>
      <c r="U42" s="36"/>
      <c r="V42" s="34">
        <f>SUM(D42:R42,'Nilai Tahriri'!D40:Z40)</f>
        <v>0</v>
      </c>
      <c r="W42" s="35" t="e">
        <f>AVERAGE(D42:R42,'Nilai Tahriri'!D40:Z40)</f>
        <v>#DIV/0!</v>
      </c>
      <c r="X42" s="37">
        <f t="array" aca="1" ref="X42" ca="1">SUM(IF(V42&lt;OFFSET($V$4,0,0,COUNT(V:V),1),1/COUNTIF(OFFSET($V$4,0,0,COUNT(V:V),1),OFFSET($V$4,0,0,COUNT(V:V),1))))+1</f>
        <v>26</v>
      </c>
      <c r="Y42" s="38" t="s">
        <v>266</v>
      </c>
    </row>
    <row r="43" spans="1:25" ht="15.5" x14ac:dyDescent="0.35">
      <c r="A43" s="24">
        <f>'Data Siswa'!A41</f>
        <v>40</v>
      </c>
      <c r="B43" s="33">
        <f>'Data Siswa'!B41</f>
        <v>0</v>
      </c>
      <c r="C43" s="24">
        <f>'Data Siswa'!C41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34">
        <f t="shared" si="0"/>
        <v>0</v>
      </c>
      <c r="T43" s="35" t="e">
        <f t="shared" si="1"/>
        <v>#DIV/0!</v>
      </c>
      <c r="U43" s="40"/>
      <c r="V43" s="34">
        <f>SUM(D43:R43,'Nilai Tahriri'!D41:Z41)</f>
        <v>0</v>
      </c>
      <c r="W43" s="35" t="e">
        <f>AVERAGE(D43:R43,'Nilai Tahriri'!D41:Z41)</f>
        <v>#DIV/0!</v>
      </c>
      <c r="X43" s="37">
        <f t="array" aca="1" ref="X43" ca="1">SUM(IF(V43&lt;OFFSET($V$4,0,0,COUNT(V:V),1),1/COUNTIF(OFFSET($V$4,0,0,COUNT(V:V),1),OFFSET($V$4,0,0,COUNT(V:V),1))))+1</f>
        <v>26</v>
      </c>
      <c r="Y43" s="38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S2:S3"/>
    <mergeCell ref="N2:R2"/>
    <mergeCell ref="D2:I2"/>
    <mergeCell ref="W2:W3"/>
    <mergeCell ref="D1:T1"/>
    <mergeCell ref="B2:B3"/>
    <mergeCell ref="J2:M2"/>
    <mergeCell ref="C2:C3"/>
    <mergeCell ref="X2:X3"/>
    <mergeCell ref="V1:X1"/>
  </mergeCells>
  <conditionalFormatting sqref="D4:P29 R4:R29 D30:R43">
    <cfRule type="cellIs" dxfId="2" priority="1" operator="greaterThan">
      <formula>8</formula>
    </cfRule>
  </conditionalFormatting>
  <conditionalFormatting sqref="D4:R43">
    <cfRule type="cellIs" dxfId="1" priority="2" stopIfTrue="1" operator="lessThan">
      <formula>4</formula>
    </cfRule>
  </conditionalFormatting>
  <conditionalFormatting sqref="Q4:Q29">
    <cfRule type="cellIs" dxfId="0" priority="6" operator="greaterThan">
      <formula>8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E1" zoomScale="62" workbookViewId="0">
      <selection activeCell="J4" sqref="J4:J43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6" t="s">
        <v>159</v>
      </c>
      <c r="B1" s="166"/>
      <c r="C1" s="166"/>
      <c r="D1" s="163" t="s">
        <v>74</v>
      </c>
      <c r="E1" s="163"/>
      <c r="F1" s="163"/>
      <c r="G1" s="163"/>
      <c r="H1" s="163"/>
      <c r="I1" s="163"/>
      <c r="J1" s="41"/>
    </row>
    <row r="2" spans="1:10" ht="14.5" customHeight="1" x14ac:dyDescent="0.35">
      <c r="A2" s="143" t="s">
        <v>60</v>
      </c>
      <c r="B2" s="153" t="s">
        <v>51</v>
      </c>
      <c r="C2" s="143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38" t="s">
        <v>161</v>
      </c>
    </row>
    <row r="3" spans="1:10" ht="53.15" customHeight="1" x14ac:dyDescent="0.35">
      <c r="A3" s="143"/>
      <c r="B3" s="153"/>
      <c r="C3" s="143"/>
      <c r="D3" s="31" t="s">
        <v>30</v>
      </c>
      <c r="E3" s="31" t="s">
        <v>76</v>
      </c>
      <c r="F3" s="31" t="s">
        <v>28</v>
      </c>
      <c r="G3" s="31" t="s">
        <v>79</v>
      </c>
      <c r="H3" s="31" t="s">
        <v>77</v>
      </c>
      <c r="I3" s="31" t="s">
        <v>78</v>
      </c>
      <c r="J3" s="42" t="s">
        <v>41</v>
      </c>
    </row>
    <row r="4" spans="1:10" ht="15.5" x14ac:dyDescent="0.35">
      <c r="A4" s="24">
        <f>'Data Siswa'!A2</f>
        <v>1</v>
      </c>
      <c r="B4" s="33" t="str">
        <f>'Data Siswa'!B2</f>
        <v>ABDUL HADI RIZKI</v>
      </c>
      <c r="C4" s="24" t="str">
        <f>'Data Siswa'!C2</f>
        <v>0208</v>
      </c>
      <c r="D4" s="43">
        <v>8</v>
      </c>
      <c r="E4" s="43">
        <v>7</v>
      </c>
      <c r="F4" s="43">
        <v>7</v>
      </c>
      <c r="G4" s="43"/>
      <c r="H4" s="43"/>
      <c r="I4" s="43"/>
      <c r="J4" s="124" t="s">
        <v>280</v>
      </c>
    </row>
    <row r="5" spans="1:10" ht="15.5" x14ac:dyDescent="0.35">
      <c r="A5" s="24">
        <f>'Data Siswa'!A3</f>
        <v>2</v>
      </c>
      <c r="B5" s="39" t="str">
        <f>'Data Siswa'!B3</f>
        <v>AHMAD SYAFII AL MUKTI</v>
      </c>
      <c r="C5" s="24" t="str">
        <f>'Data Siswa'!C3</f>
        <v>0209</v>
      </c>
      <c r="D5" s="43">
        <v>8</v>
      </c>
      <c r="E5" s="43">
        <v>7</v>
      </c>
      <c r="F5" s="43">
        <v>7</v>
      </c>
      <c r="G5" s="43"/>
      <c r="H5" s="43"/>
      <c r="I5" s="43"/>
      <c r="J5" s="124" t="s">
        <v>280</v>
      </c>
    </row>
    <row r="6" spans="1:10" ht="15.5" x14ac:dyDescent="0.35">
      <c r="A6" s="24">
        <f>'Data Siswa'!A4</f>
        <v>3</v>
      </c>
      <c r="B6" s="33" t="str">
        <f>'Data Siswa'!B4</f>
        <v>AKBAR FAISAL</v>
      </c>
      <c r="C6" s="24" t="str">
        <f>'Data Siswa'!C4</f>
        <v>0210</v>
      </c>
      <c r="D6" s="43">
        <v>8</v>
      </c>
      <c r="E6" s="43">
        <v>7</v>
      </c>
      <c r="F6" s="43">
        <v>7</v>
      </c>
      <c r="G6" s="43"/>
      <c r="H6" s="43"/>
      <c r="I6" s="43"/>
      <c r="J6" s="124" t="s">
        <v>280</v>
      </c>
    </row>
    <row r="7" spans="1:10" ht="15.5" x14ac:dyDescent="0.35">
      <c r="A7" s="24">
        <f>'Data Siswa'!A5</f>
        <v>4</v>
      </c>
      <c r="B7" s="33" t="str">
        <f>'Data Siswa'!B5</f>
        <v>BAREL DIKA</v>
      </c>
      <c r="C7" s="24" t="str">
        <f>'Data Siswa'!C5</f>
        <v>0211</v>
      </c>
      <c r="D7" s="43">
        <v>8</v>
      </c>
      <c r="E7" s="43">
        <v>7</v>
      </c>
      <c r="F7" s="43">
        <v>7</v>
      </c>
      <c r="G7" s="43"/>
      <c r="H7" s="43"/>
      <c r="I7" s="43"/>
      <c r="J7" s="124" t="s">
        <v>280</v>
      </c>
    </row>
    <row r="8" spans="1:10" ht="15.5" x14ac:dyDescent="0.35">
      <c r="A8" s="24">
        <f>'Data Siswa'!A6</f>
        <v>5</v>
      </c>
      <c r="B8" s="33" t="str">
        <f>'Data Siswa'!B6</f>
        <v>DHIYA HAFIZH MURTADHO</v>
      </c>
      <c r="C8" s="24" t="str">
        <f>'Data Siswa'!C6</f>
        <v>0212</v>
      </c>
      <c r="D8" s="43">
        <v>8</v>
      </c>
      <c r="E8" s="43">
        <v>7</v>
      </c>
      <c r="F8" s="43">
        <v>7</v>
      </c>
      <c r="G8" s="43"/>
      <c r="H8" s="43"/>
      <c r="I8" s="43"/>
      <c r="J8" s="124" t="s">
        <v>280</v>
      </c>
    </row>
    <row r="9" spans="1:10" ht="15.5" x14ac:dyDescent="0.35">
      <c r="A9" s="24">
        <f>'Data Siswa'!A7</f>
        <v>6</v>
      </c>
      <c r="B9" s="33" t="str">
        <f>'Data Siswa'!B7</f>
        <v>DWIKA FAIRUZ AL GHIFFARI</v>
      </c>
      <c r="C9" s="24" t="str">
        <f>'Data Siswa'!C7</f>
        <v>0213</v>
      </c>
      <c r="D9" s="43">
        <v>8</v>
      </c>
      <c r="E9" s="43">
        <v>7</v>
      </c>
      <c r="F9" s="43">
        <v>7</v>
      </c>
      <c r="G9" s="43"/>
      <c r="H9" s="43"/>
      <c r="I9" s="43"/>
      <c r="J9" s="124" t="s">
        <v>280</v>
      </c>
    </row>
    <row r="10" spans="1:10" ht="15.5" x14ac:dyDescent="0.35">
      <c r="A10" s="24">
        <f>'Data Siswa'!A8</f>
        <v>7</v>
      </c>
      <c r="B10" s="33" t="str">
        <f>'Data Siswa'!B8</f>
        <v>FARUQ ALFADLI</v>
      </c>
      <c r="C10" s="24" t="str">
        <f>'Data Siswa'!C8</f>
        <v>0214</v>
      </c>
      <c r="D10" s="43">
        <v>8</v>
      </c>
      <c r="E10" s="43">
        <v>7</v>
      </c>
      <c r="F10" s="43">
        <v>7</v>
      </c>
      <c r="G10" s="43"/>
      <c r="H10" s="43"/>
      <c r="I10" s="43"/>
      <c r="J10" s="124" t="s">
        <v>280</v>
      </c>
    </row>
    <row r="11" spans="1:10" ht="15.5" x14ac:dyDescent="0.35">
      <c r="A11" s="24">
        <f>'Data Siswa'!A9</f>
        <v>8</v>
      </c>
      <c r="B11" s="33" t="str">
        <f>'Data Siswa'!B9</f>
        <v>FATA RAJA ASROF</v>
      </c>
      <c r="C11" s="24" t="str">
        <f>'Data Siswa'!C9</f>
        <v>0215</v>
      </c>
      <c r="D11" s="43">
        <v>8</v>
      </c>
      <c r="E11" s="43">
        <v>7</v>
      </c>
      <c r="F11" s="43">
        <v>7</v>
      </c>
      <c r="G11" s="43"/>
      <c r="H11" s="43"/>
      <c r="I11" s="43"/>
      <c r="J11" s="124" t="s">
        <v>280</v>
      </c>
    </row>
    <row r="12" spans="1:10" ht="15.5" x14ac:dyDescent="0.35">
      <c r="A12" s="24">
        <f>'Data Siswa'!A10</f>
        <v>9</v>
      </c>
      <c r="B12" s="33" t="str">
        <f>'Data Siswa'!B10</f>
        <v>IBRAHIM ARKAN RAMADHAN</v>
      </c>
      <c r="C12" s="24" t="str">
        <f>'Data Siswa'!C10</f>
        <v>0216</v>
      </c>
      <c r="D12" s="43">
        <v>8</v>
      </c>
      <c r="E12" s="43">
        <v>7</v>
      </c>
      <c r="F12" s="43">
        <v>7</v>
      </c>
      <c r="G12" s="43"/>
      <c r="H12" s="43"/>
      <c r="I12" s="43"/>
      <c r="J12" s="124" t="s">
        <v>280</v>
      </c>
    </row>
    <row r="13" spans="1:10" ht="15.5" x14ac:dyDescent="0.35">
      <c r="A13" s="24">
        <f>'Data Siswa'!A11</f>
        <v>10</v>
      </c>
      <c r="B13" s="33" t="str">
        <f>'Data Siswa'!B11</f>
        <v>JAMI ADITYA PUTRA</v>
      </c>
      <c r="C13" s="24" t="str">
        <f>'Data Siswa'!C11</f>
        <v>0217</v>
      </c>
      <c r="D13" s="43">
        <v>8</v>
      </c>
      <c r="E13" s="43">
        <v>7</v>
      </c>
      <c r="F13" s="43">
        <v>7</v>
      </c>
      <c r="G13" s="43"/>
      <c r="H13" s="43"/>
      <c r="I13" s="43"/>
      <c r="J13" s="124" t="s">
        <v>280</v>
      </c>
    </row>
    <row r="14" spans="1:10" ht="15.5" x14ac:dyDescent="0.35">
      <c r="A14" s="24">
        <f>'Data Siswa'!A12</f>
        <v>11</v>
      </c>
      <c r="B14" s="33" t="str">
        <f>'Data Siswa'!B12</f>
        <v>MOCHAMAD ARRAFI GIYANTO</v>
      </c>
      <c r="C14" s="24" t="str">
        <f>'Data Siswa'!C12</f>
        <v>0218</v>
      </c>
      <c r="D14" s="43">
        <v>8</v>
      </c>
      <c r="E14" s="43">
        <v>7</v>
      </c>
      <c r="F14" s="43">
        <v>7</v>
      </c>
      <c r="G14" s="43"/>
      <c r="H14" s="43"/>
      <c r="I14" s="43"/>
      <c r="J14" s="124" t="s">
        <v>280</v>
      </c>
    </row>
    <row r="15" spans="1:10" ht="15.5" x14ac:dyDescent="0.35">
      <c r="A15" s="24">
        <f>'Data Siswa'!A13</f>
        <v>12</v>
      </c>
      <c r="B15" s="33" t="str">
        <f>'Data Siswa'!B13</f>
        <v>MOCHAMAD HARIS AL FIKRI</v>
      </c>
      <c r="C15" s="24" t="str">
        <f>'Data Siswa'!C13</f>
        <v>0219</v>
      </c>
      <c r="D15" s="43">
        <v>8</v>
      </c>
      <c r="E15" s="43">
        <v>7</v>
      </c>
      <c r="F15" s="43">
        <v>7</v>
      </c>
      <c r="G15" s="43"/>
      <c r="H15" s="43"/>
      <c r="I15" s="43"/>
      <c r="J15" s="124" t="s">
        <v>280</v>
      </c>
    </row>
    <row r="16" spans="1:10" ht="15.5" x14ac:dyDescent="0.35">
      <c r="A16" s="24">
        <f>'Data Siswa'!A14</f>
        <v>13</v>
      </c>
      <c r="B16" s="33" t="str">
        <f>'Data Siswa'!B14</f>
        <v>MOH AZZAM SYAH</v>
      </c>
      <c r="C16" s="24" t="str">
        <f>'Data Siswa'!C14</f>
        <v>0220</v>
      </c>
      <c r="D16" s="43">
        <v>8</v>
      </c>
      <c r="E16" s="43">
        <v>7</v>
      </c>
      <c r="F16" s="43">
        <v>7</v>
      </c>
      <c r="G16" s="43"/>
      <c r="H16" s="43"/>
      <c r="I16" s="43"/>
      <c r="J16" s="124" t="s">
        <v>280</v>
      </c>
    </row>
    <row r="17" spans="1:10" ht="15.5" x14ac:dyDescent="0.35">
      <c r="A17" s="24">
        <f>'Data Siswa'!A15</f>
        <v>14</v>
      </c>
      <c r="B17" s="33" t="str">
        <f>'Data Siswa'!B15</f>
        <v>MUHAMAD RIFAL RAHMADANI</v>
      </c>
      <c r="C17" s="24" t="str">
        <f>'Data Siswa'!C15</f>
        <v>0221</v>
      </c>
      <c r="D17" s="43">
        <v>8</v>
      </c>
      <c r="E17" s="43">
        <v>7</v>
      </c>
      <c r="F17" s="43">
        <v>7</v>
      </c>
      <c r="G17" s="43"/>
      <c r="H17" s="43"/>
      <c r="I17" s="43"/>
      <c r="J17" s="124" t="s">
        <v>280</v>
      </c>
    </row>
    <row r="18" spans="1:10" ht="15.5" x14ac:dyDescent="0.35">
      <c r="A18" s="24">
        <f>'Data Siswa'!A16</f>
        <v>15</v>
      </c>
      <c r="B18" s="33" t="str">
        <f>'Data Siswa'!B16</f>
        <v>MUHAMAD RIFKI AGUSTIAN</v>
      </c>
      <c r="C18" s="24" t="str">
        <f>'Data Siswa'!C16</f>
        <v>0222</v>
      </c>
      <c r="D18" s="43">
        <v>8</v>
      </c>
      <c r="E18" s="43">
        <v>7</v>
      </c>
      <c r="F18" s="43">
        <v>7</v>
      </c>
      <c r="G18" s="43"/>
      <c r="H18" s="43"/>
      <c r="I18" s="43"/>
      <c r="J18" s="124" t="s">
        <v>280</v>
      </c>
    </row>
    <row r="19" spans="1:10" ht="15.5" x14ac:dyDescent="0.35">
      <c r="A19" s="24">
        <f>'Data Siswa'!A17</f>
        <v>16</v>
      </c>
      <c r="B19" s="33" t="str">
        <f>'Data Siswa'!B17</f>
        <v>MUHAMMAD BILAL</v>
      </c>
      <c r="C19" s="24" t="str">
        <f>'Data Siswa'!C17</f>
        <v>0223</v>
      </c>
      <c r="D19" s="43">
        <v>8</v>
      </c>
      <c r="E19" s="43">
        <v>7</v>
      </c>
      <c r="F19" s="43">
        <v>7</v>
      </c>
      <c r="G19" s="43"/>
      <c r="H19" s="43"/>
      <c r="I19" s="43"/>
      <c r="J19" s="124" t="s">
        <v>280</v>
      </c>
    </row>
    <row r="20" spans="1:10" ht="15.5" x14ac:dyDescent="0.35">
      <c r="A20" s="24">
        <f>'Data Siswa'!A18</f>
        <v>17</v>
      </c>
      <c r="B20" s="33" t="str">
        <f>'Data Siswa'!B18</f>
        <v>MUHAMMAD RIDHO INSAN MUTTAQIN</v>
      </c>
      <c r="C20" s="24" t="str">
        <f>'Data Siswa'!C18</f>
        <v>0224</v>
      </c>
      <c r="D20" s="43">
        <v>8</v>
      </c>
      <c r="E20" s="43">
        <v>7</v>
      </c>
      <c r="F20" s="43">
        <v>7</v>
      </c>
      <c r="G20" s="43"/>
      <c r="H20" s="43"/>
      <c r="I20" s="43"/>
      <c r="J20" s="124" t="s">
        <v>280</v>
      </c>
    </row>
    <row r="21" spans="1:10" ht="15.5" x14ac:dyDescent="0.35">
      <c r="A21" s="24">
        <f>'Data Siswa'!A19</f>
        <v>18</v>
      </c>
      <c r="B21" s="33" t="str">
        <f>'Data Siswa'!B19</f>
        <v>MULKHAN DICKY KURNIAWAN</v>
      </c>
      <c r="C21" s="24" t="str">
        <f>'Data Siswa'!C19</f>
        <v>0225</v>
      </c>
      <c r="D21" s="43">
        <v>8</v>
      </c>
      <c r="E21" s="43">
        <v>7</v>
      </c>
      <c r="F21" s="43">
        <v>7</v>
      </c>
      <c r="G21" s="43"/>
      <c r="H21" s="43"/>
      <c r="I21" s="43"/>
      <c r="J21" s="124" t="s">
        <v>280</v>
      </c>
    </row>
    <row r="22" spans="1:10" ht="15.5" x14ac:dyDescent="0.35">
      <c r="A22" s="24">
        <f>'Data Siswa'!A20</f>
        <v>19</v>
      </c>
      <c r="B22" s="33" t="str">
        <f>'Data Siswa'!B20</f>
        <v>NAZRIL ARSYAD</v>
      </c>
      <c r="C22" s="24" t="str">
        <f>'Data Siswa'!C20</f>
        <v>0226</v>
      </c>
      <c r="D22" s="43">
        <v>8</v>
      </c>
      <c r="E22" s="43">
        <v>7</v>
      </c>
      <c r="F22" s="43">
        <v>7</v>
      </c>
      <c r="G22" s="43"/>
      <c r="H22" s="43"/>
      <c r="I22" s="43"/>
      <c r="J22" s="124" t="s">
        <v>280</v>
      </c>
    </row>
    <row r="23" spans="1:10" ht="15.5" x14ac:dyDescent="0.35">
      <c r="A23" s="24">
        <f>'Data Siswa'!A21</f>
        <v>20</v>
      </c>
      <c r="B23" s="33" t="str">
        <f>'Data Siswa'!B21</f>
        <v>RAFA ARRAYA PUTRA RIDHOI</v>
      </c>
      <c r="C23" s="24" t="str">
        <f>'Data Siswa'!C21</f>
        <v>0227</v>
      </c>
      <c r="D23" s="43">
        <v>8</v>
      </c>
      <c r="E23" s="43">
        <v>7</v>
      </c>
      <c r="F23" s="43">
        <v>7</v>
      </c>
      <c r="G23" s="43"/>
      <c r="H23" s="43"/>
      <c r="I23" s="43"/>
      <c r="J23" s="124" t="s">
        <v>280</v>
      </c>
    </row>
    <row r="24" spans="1:10" ht="15.5" x14ac:dyDescent="0.35">
      <c r="A24" s="24">
        <f>'Data Siswa'!A22</f>
        <v>21</v>
      </c>
      <c r="B24" s="33" t="str">
        <f>'Data Siswa'!B22</f>
        <v>RAFA FIRZA MULIA</v>
      </c>
      <c r="C24" s="24" t="str">
        <f>'Data Siswa'!C22</f>
        <v>0228</v>
      </c>
      <c r="D24" s="43">
        <v>8</v>
      </c>
      <c r="E24" s="43">
        <v>7</v>
      </c>
      <c r="F24" s="43">
        <v>7</v>
      </c>
      <c r="G24" s="43"/>
      <c r="H24" s="43"/>
      <c r="I24" s="43"/>
      <c r="J24" s="124" t="s">
        <v>280</v>
      </c>
    </row>
    <row r="25" spans="1:10" ht="15.5" x14ac:dyDescent="0.35">
      <c r="A25" s="24">
        <f>'Data Siswa'!A23</f>
        <v>22</v>
      </c>
      <c r="B25" s="33" t="str">
        <f>'Data Siswa'!B23</f>
        <v>RAFIF ALMER GHANI</v>
      </c>
      <c r="C25" s="24" t="str">
        <f>'Data Siswa'!C23</f>
        <v>0229</v>
      </c>
      <c r="D25" s="43">
        <v>8</v>
      </c>
      <c r="E25" s="43">
        <v>7</v>
      </c>
      <c r="F25" s="43">
        <v>7</v>
      </c>
      <c r="G25" s="43"/>
      <c r="H25" s="43"/>
      <c r="I25" s="43"/>
      <c r="J25" s="124" t="s">
        <v>280</v>
      </c>
    </row>
    <row r="26" spans="1:10" ht="15.5" x14ac:dyDescent="0.35">
      <c r="A26" s="24">
        <f>'Data Siswa'!A24</f>
        <v>23</v>
      </c>
      <c r="B26" s="33" t="str">
        <f>'Data Siswa'!B24</f>
        <v>RAHMAT HIDAYAT</v>
      </c>
      <c r="C26" s="24" t="str">
        <f>'Data Siswa'!C24</f>
        <v>0230</v>
      </c>
      <c r="D26" s="43">
        <v>8</v>
      </c>
      <c r="E26" s="43">
        <v>7</v>
      </c>
      <c r="F26" s="43">
        <v>7</v>
      </c>
      <c r="G26" s="43"/>
      <c r="H26" s="43"/>
      <c r="I26" s="43"/>
      <c r="J26" s="124" t="s">
        <v>280</v>
      </c>
    </row>
    <row r="27" spans="1:10" ht="15.5" x14ac:dyDescent="0.35">
      <c r="A27" s="24">
        <f>'Data Siswa'!A25</f>
        <v>24</v>
      </c>
      <c r="B27" s="33" t="str">
        <f>'Data Siswa'!B25</f>
        <v>RIZKI ALFIANSYAH</v>
      </c>
      <c r="C27" s="24" t="str">
        <f>'Data Siswa'!C25</f>
        <v>0231</v>
      </c>
      <c r="D27" s="43">
        <v>8</v>
      </c>
      <c r="E27" s="43">
        <v>7</v>
      </c>
      <c r="F27" s="43">
        <v>7</v>
      </c>
      <c r="G27" s="43"/>
      <c r="H27" s="43"/>
      <c r="I27" s="43"/>
      <c r="J27" s="124" t="s">
        <v>280</v>
      </c>
    </row>
    <row r="28" spans="1:10" ht="15.5" x14ac:dyDescent="0.35">
      <c r="A28" s="24">
        <f>'Data Siswa'!A26</f>
        <v>25</v>
      </c>
      <c r="B28" s="33" t="str">
        <f>'Data Siswa'!B26</f>
        <v>SHEEHAN FAVIAN ASFAR</v>
      </c>
      <c r="C28" s="24" t="str">
        <f>'Data Siswa'!C26</f>
        <v>0232</v>
      </c>
      <c r="D28" s="43">
        <v>8</v>
      </c>
      <c r="E28" s="43">
        <v>7</v>
      </c>
      <c r="F28" s="43">
        <v>7</v>
      </c>
      <c r="G28" s="43"/>
      <c r="H28" s="43"/>
      <c r="I28" s="43"/>
      <c r="J28" s="124" t="s">
        <v>280</v>
      </c>
    </row>
    <row r="29" spans="1:10" ht="15.5" x14ac:dyDescent="0.35">
      <c r="A29" s="24">
        <f>'Data Siswa'!A27</f>
        <v>26</v>
      </c>
      <c r="B29" s="33">
        <f>'Data Siswa'!B27</f>
        <v>0</v>
      </c>
      <c r="C29" s="24">
        <f>'Data Siswa'!C27</f>
        <v>0</v>
      </c>
      <c r="D29" s="43"/>
      <c r="E29" s="43"/>
      <c r="F29" s="43"/>
      <c r="G29" s="43"/>
      <c r="H29" s="43"/>
      <c r="I29" s="43"/>
      <c r="J29" s="124" t="s">
        <v>280</v>
      </c>
    </row>
    <row r="30" spans="1:10" ht="15.5" x14ac:dyDescent="0.35">
      <c r="A30" s="24">
        <f>'Data Siswa'!A28</f>
        <v>27</v>
      </c>
      <c r="B30" s="33">
        <f>'Data Siswa'!B28</f>
        <v>0</v>
      </c>
      <c r="C30" s="24">
        <f>'Data Siswa'!C28</f>
        <v>0</v>
      </c>
      <c r="D30" s="43"/>
      <c r="E30" s="43"/>
      <c r="F30" s="43"/>
      <c r="G30" s="43"/>
      <c r="H30" s="43"/>
      <c r="I30" s="43"/>
      <c r="J30" s="124" t="s">
        <v>280</v>
      </c>
    </row>
    <row r="31" spans="1:10" ht="15.5" x14ac:dyDescent="0.35">
      <c r="A31" s="24">
        <f>'Data Siswa'!A29</f>
        <v>28</v>
      </c>
      <c r="B31" s="33">
        <f>'Data Siswa'!B29</f>
        <v>0</v>
      </c>
      <c r="C31" s="24">
        <f>'Data Siswa'!C29</f>
        <v>0</v>
      </c>
      <c r="D31" s="43"/>
      <c r="E31" s="43"/>
      <c r="F31" s="43"/>
      <c r="G31" s="43"/>
      <c r="H31" s="43"/>
      <c r="I31" s="43"/>
      <c r="J31" s="124" t="s">
        <v>280</v>
      </c>
    </row>
    <row r="32" spans="1:10" ht="15.5" x14ac:dyDescent="0.35">
      <c r="A32" s="24">
        <f>'Data Siswa'!A30</f>
        <v>29</v>
      </c>
      <c r="B32" s="33">
        <f>'Data Siswa'!B30</f>
        <v>0</v>
      </c>
      <c r="C32" s="24">
        <f>'Data Siswa'!C30</f>
        <v>0</v>
      </c>
      <c r="D32" s="43"/>
      <c r="E32" s="43"/>
      <c r="F32" s="43"/>
      <c r="G32" s="43"/>
      <c r="H32" s="43"/>
      <c r="I32" s="43"/>
      <c r="J32" s="124" t="s">
        <v>280</v>
      </c>
    </row>
    <row r="33" spans="1:10" ht="15.5" x14ac:dyDescent="0.35">
      <c r="A33" s="24">
        <f>'Data Siswa'!A31</f>
        <v>30</v>
      </c>
      <c r="B33" s="33">
        <f>'Data Siswa'!B31</f>
        <v>0</v>
      </c>
      <c r="C33" s="24">
        <f>'Data Siswa'!C31</f>
        <v>0</v>
      </c>
      <c r="D33" s="43"/>
      <c r="E33" s="43"/>
      <c r="F33" s="43"/>
      <c r="G33" s="43"/>
      <c r="H33" s="43"/>
      <c r="I33" s="43"/>
      <c r="J33" s="124" t="s">
        <v>280</v>
      </c>
    </row>
    <row r="34" spans="1:10" ht="15.5" x14ac:dyDescent="0.35">
      <c r="A34" s="24">
        <f>'Data Siswa'!A32</f>
        <v>31</v>
      </c>
      <c r="B34" s="33">
        <f>'Data Siswa'!B32</f>
        <v>0</v>
      </c>
      <c r="C34" s="24">
        <f>'Data Siswa'!C32</f>
        <v>0</v>
      </c>
      <c r="D34" s="43"/>
      <c r="E34" s="43"/>
      <c r="F34" s="43"/>
      <c r="G34" s="43"/>
      <c r="H34" s="43"/>
      <c r="I34" s="43"/>
      <c r="J34" s="124" t="s">
        <v>280</v>
      </c>
    </row>
    <row r="35" spans="1:10" ht="15.5" x14ac:dyDescent="0.35">
      <c r="A35" s="24">
        <f>'Data Siswa'!A33</f>
        <v>32</v>
      </c>
      <c r="B35" s="33">
        <f>'Data Siswa'!B33</f>
        <v>0</v>
      </c>
      <c r="C35" s="24">
        <f>'Data Siswa'!C33</f>
        <v>0</v>
      </c>
      <c r="D35" s="43"/>
      <c r="E35" s="43"/>
      <c r="F35" s="43"/>
      <c r="G35" s="43"/>
      <c r="H35" s="43"/>
      <c r="I35" s="43"/>
      <c r="J35" s="124" t="s">
        <v>280</v>
      </c>
    </row>
    <row r="36" spans="1:10" ht="15.5" x14ac:dyDescent="0.35">
      <c r="A36" s="24">
        <f>'Data Siswa'!A34</f>
        <v>33</v>
      </c>
      <c r="B36" s="33">
        <f>'Data Siswa'!B34</f>
        <v>0</v>
      </c>
      <c r="C36" s="24">
        <f>'Data Siswa'!C34</f>
        <v>0</v>
      </c>
      <c r="D36" s="43"/>
      <c r="E36" s="43"/>
      <c r="F36" s="43"/>
      <c r="G36" s="43"/>
      <c r="H36" s="43"/>
      <c r="I36" s="43"/>
      <c r="J36" s="124" t="s">
        <v>280</v>
      </c>
    </row>
    <row r="37" spans="1:10" ht="15.5" x14ac:dyDescent="0.35">
      <c r="A37" s="24">
        <f>'Data Siswa'!A35</f>
        <v>34</v>
      </c>
      <c r="B37" s="33">
        <f>'Data Siswa'!B35</f>
        <v>0</v>
      </c>
      <c r="C37" s="24">
        <f>'Data Siswa'!C35</f>
        <v>0</v>
      </c>
      <c r="D37" s="43"/>
      <c r="E37" s="43"/>
      <c r="F37" s="43"/>
      <c r="G37" s="43"/>
      <c r="H37" s="43"/>
      <c r="I37" s="43"/>
      <c r="J37" s="124" t="s">
        <v>280</v>
      </c>
    </row>
    <row r="38" spans="1:10" ht="15.5" x14ac:dyDescent="0.35">
      <c r="A38" s="24">
        <f>'Data Siswa'!A36</f>
        <v>35</v>
      </c>
      <c r="B38" s="33">
        <f>'Data Siswa'!B36</f>
        <v>0</v>
      </c>
      <c r="C38" s="24">
        <f>'Data Siswa'!C36</f>
        <v>0</v>
      </c>
      <c r="D38" s="43"/>
      <c r="E38" s="43"/>
      <c r="F38" s="43"/>
      <c r="G38" s="43"/>
      <c r="H38" s="43"/>
      <c r="I38" s="43"/>
      <c r="J38" s="124" t="s">
        <v>280</v>
      </c>
    </row>
    <row r="39" spans="1:10" ht="15.5" x14ac:dyDescent="0.35">
      <c r="A39" s="24">
        <f>'Data Siswa'!A37</f>
        <v>36</v>
      </c>
      <c r="B39" s="33">
        <f>'Data Siswa'!B37</f>
        <v>0</v>
      </c>
      <c r="C39" s="24">
        <f>'Data Siswa'!C37</f>
        <v>0</v>
      </c>
      <c r="D39" s="43"/>
      <c r="E39" s="43"/>
      <c r="F39" s="43"/>
      <c r="G39" s="43"/>
      <c r="H39" s="43"/>
      <c r="I39" s="43"/>
      <c r="J39" s="124" t="s">
        <v>280</v>
      </c>
    </row>
    <row r="40" spans="1:10" ht="15.5" x14ac:dyDescent="0.35">
      <c r="A40" s="24">
        <f>'Data Siswa'!A38</f>
        <v>37</v>
      </c>
      <c r="B40" s="33">
        <f>'Data Siswa'!B38</f>
        <v>0</v>
      </c>
      <c r="C40" s="24">
        <f>'Data Siswa'!C38</f>
        <v>0</v>
      </c>
      <c r="D40" s="43"/>
      <c r="E40" s="43"/>
      <c r="F40" s="43"/>
      <c r="G40" s="43"/>
      <c r="H40" s="43"/>
      <c r="I40" s="43"/>
      <c r="J40" s="124" t="s">
        <v>280</v>
      </c>
    </row>
    <row r="41" spans="1:10" ht="15.5" x14ac:dyDescent="0.35">
      <c r="A41" s="24">
        <f>'Data Siswa'!A39</f>
        <v>38</v>
      </c>
      <c r="B41" s="33">
        <f>'Data Siswa'!B39</f>
        <v>0</v>
      </c>
      <c r="C41" s="24">
        <f>'Data Siswa'!C39</f>
        <v>0</v>
      </c>
      <c r="D41" s="43"/>
      <c r="E41" s="43"/>
      <c r="F41" s="43"/>
      <c r="G41" s="43"/>
      <c r="H41" s="43"/>
      <c r="I41" s="43"/>
      <c r="J41" s="124" t="s">
        <v>280</v>
      </c>
    </row>
    <row r="42" spans="1:10" ht="15.5" x14ac:dyDescent="0.35">
      <c r="A42" s="24">
        <f>'Data Siswa'!A40</f>
        <v>39</v>
      </c>
      <c r="B42" s="33">
        <f>'Data Siswa'!B40</f>
        <v>0</v>
      </c>
      <c r="C42" s="24">
        <f>'Data Siswa'!C40</f>
        <v>0</v>
      </c>
      <c r="D42" s="43"/>
      <c r="E42" s="43"/>
      <c r="F42" s="43"/>
      <c r="G42" s="43"/>
      <c r="H42" s="43"/>
      <c r="I42" s="43"/>
      <c r="J42" s="124" t="s">
        <v>280</v>
      </c>
    </row>
    <row r="43" spans="1:10" ht="15.5" x14ac:dyDescent="0.35">
      <c r="A43" s="24">
        <f>'Data Siswa'!A41</f>
        <v>40</v>
      </c>
      <c r="B43" s="33">
        <f>'Data Siswa'!B41</f>
        <v>0</v>
      </c>
      <c r="C43" s="24">
        <f>'Data Siswa'!C41</f>
        <v>0</v>
      </c>
      <c r="D43" s="43"/>
      <c r="E43" s="43"/>
      <c r="F43" s="43"/>
      <c r="G43" s="43"/>
      <c r="H43" s="43"/>
      <c r="I43" s="43"/>
      <c r="J43" s="124" t="s">
        <v>280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zoomScale="66" zoomScaleNormal="30" workbookViewId="0">
      <selection activeCell="W13" sqref="W1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4" customWidth="1"/>
    <col min="13" max="13" width="10.7265625" customWidth="1"/>
    <col min="14" max="14" width="5.1796875" style="45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47" t="str">
        <f>VLOOKUP($U$8,'Nilai Tahriri'!$A$2:$X$41,2,FALSE)&amp;" ( "&amp;VLOOKUP($U$8,'Data Siswa'!$A$2:$D$41,3,FALSE)&amp;" )"</f>
        <v>SHEEHAN FAVIAN ASFAR ( 0232 )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46"/>
      <c r="N1" s="47"/>
      <c r="O1" s="46"/>
      <c r="P1" s="46"/>
      <c r="Q1" s="46"/>
      <c r="R1" s="46"/>
    </row>
    <row r="2" spans="2:28" ht="11.5" customHeight="1" x14ac:dyDescent="0.35"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48"/>
      <c r="N2" s="48"/>
      <c r="O2" s="48"/>
      <c r="P2" s="48"/>
      <c r="Q2" s="48"/>
      <c r="R2" s="48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88" t="str">
        <f>Biodata!$B$12</f>
        <v>١٤٤٥ - ١٤٤٦ ه</v>
      </c>
      <c r="C3" s="288"/>
      <c r="D3" s="245" t="str">
        <f>Biodata!$B$10</f>
        <v xml:space="preserve">العام الدراسي : </v>
      </c>
      <c r="E3" s="245"/>
      <c r="F3" s="245"/>
      <c r="G3" s="245"/>
      <c r="H3" s="245"/>
      <c r="I3" s="245"/>
      <c r="J3" s="245"/>
      <c r="K3" s="222" t="str">
        <f>Biodata!$B$7</f>
        <v>الفصل الدراسي : الأول</v>
      </c>
      <c r="L3" s="49"/>
      <c r="M3" s="222" t="str">
        <f>Biodata!$B$4</f>
        <v>الصف  : الثالث ب للبنين</v>
      </c>
      <c r="N3" s="222"/>
      <c r="O3" s="204" t="str">
        <f>(VLOOKUP($U$8,'Data Siswa'!$A$2:$D$41,4,FALSE))</f>
        <v xml:space="preserve"> </v>
      </c>
      <c r="P3" s="204"/>
      <c r="Q3" s="204"/>
      <c r="R3" s="243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36" t="str">
        <f>Biodata!$B$11</f>
        <v>٢٠٢٤ - ٢٠٢٥ م</v>
      </c>
      <c r="C4" s="236"/>
      <c r="D4" s="246"/>
      <c r="E4" s="246"/>
      <c r="F4" s="246"/>
      <c r="G4" s="246"/>
      <c r="H4" s="246"/>
      <c r="I4" s="246"/>
      <c r="J4" s="246"/>
      <c r="K4" s="223"/>
      <c r="L4" s="50"/>
      <c r="M4" s="223"/>
      <c r="N4" s="223"/>
      <c r="O4" s="205"/>
      <c r="P4" s="205"/>
      <c r="Q4" s="205"/>
      <c r="R4" s="244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51" t="s">
        <v>80</v>
      </c>
      <c r="C5" s="51"/>
      <c r="D5" s="51"/>
      <c r="E5" s="51"/>
      <c r="F5" s="51"/>
      <c r="G5" s="51"/>
      <c r="H5" s="51"/>
      <c r="I5" s="51"/>
      <c r="J5" s="51"/>
      <c r="K5" s="51"/>
      <c r="L5" s="18"/>
      <c r="M5" s="51"/>
      <c r="O5" s="51"/>
      <c r="P5" s="51"/>
      <c r="Q5" s="51"/>
      <c r="R5" s="5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12" t="s">
        <v>252</v>
      </c>
      <c r="C6" s="213"/>
      <c r="D6" s="213"/>
      <c r="E6" s="213"/>
      <c r="F6" s="213"/>
      <c r="G6" s="213"/>
      <c r="H6" s="213"/>
      <c r="I6" s="213"/>
      <c r="J6" s="213"/>
      <c r="K6" s="213"/>
      <c r="L6" s="224" t="s">
        <v>0</v>
      </c>
      <c r="M6" s="212" t="s">
        <v>252</v>
      </c>
      <c r="N6" s="213"/>
      <c r="O6" s="213"/>
      <c r="P6" s="213"/>
      <c r="Q6" s="213"/>
      <c r="R6" s="241" t="s">
        <v>0</v>
      </c>
      <c r="S6" s="52"/>
      <c r="T6" s="52"/>
      <c r="U6" s="52"/>
      <c r="V6" s="52"/>
      <c r="W6" s="52"/>
      <c r="X6" s="1"/>
      <c r="Y6" s="1"/>
      <c r="Z6" s="1"/>
      <c r="AA6" s="1"/>
      <c r="AB6" s="1"/>
    </row>
    <row r="7" spans="2:28" ht="17.149999999999999" customHeight="1" x14ac:dyDescent="0.35">
      <c r="B7" s="216" t="s">
        <v>1</v>
      </c>
      <c r="C7" s="217"/>
      <c r="D7" s="217"/>
      <c r="E7" s="217"/>
      <c r="F7" s="217"/>
      <c r="G7" s="217" t="s">
        <v>2</v>
      </c>
      <c r="H7" s="217"/>
      <c r="I7" s="217"/>
      <c r="J7" s="217"/>
      <c r="K7" s="217"/>
      <c r="L7" s="225"/>
      <c r="M7" s="216" t="s">
        <v>1</v>
      </c>
      <c r="N7" s="217"/>
      <c r="O7" s="217" t="s">
        <v>3</v>
      </c>
      <c r="P7" s="217"/>
      <c r="Q7" s="217"/>
      <c r="R7" s="242"/>
      <c r="S7" s="54"/>
      <c r="T7" s="54"/>
      <c r="U7" s="55" t="s">
        <v>81</v>
      </c>
      <c r="V7" s="54"/>
      <c r="W7" s="1"/>
      <c r="X7" s="1"/>
      <c r="Y7" s="1"/>
      <c r="Z7" s="1"/>
      <c r="AA7" s="1"/>
      <c r="AB7" s="1"/>
    </row>
    <row r="8" spans="2:28" ht="17.149999999999999" customHeight="1" x14ac:dyDescent="0.35">
      <c r="B8" s="56" t="s">
        <v>4</v>
      </c>
      <c r="C8" s="238" t="s">
        <v>5</v>
      </c>
      <c r="D8" s="238"/>
      <c r="E8" s="238"/>
      <c r="F8" s="238"/>
      <c r="G8" s="238"/>
      <c r="H8" s="238"/>
      <c r="I8" s="238"/>
      <c r="J8" s="238"/>
      <c r="K8" s="238"/>
      <c r="L8" s="226"/>
      <c r="M8" s="53" t="s">
        <v>4</v>
      </c>
      <c r="N8" s="57" t="s">
        <v>5</v>
      </c>
      <c r="O8" s="217"/>
      <c r="P8" s="217"/>
      <c r="Q8" s="217"/>
      <c r="R8" s="242"/>
      <c r="S8" s="54"/>
      <c r="T8" s="54"/>
      <c r="U8" s="58">
        <v>25</v>
      </c>
      <c r="V8" s="54"/>
      <c r="W8" s="1"/>
      <c r="X8" s="1"/>
      <c r="Y8" s="1"/>
      <c r="Z8" s="1"/>
      <c r="AA8" s="1"/>
      <c r="AB8" s="1"/>
    </row>
    <row r="9" spans="2:28" ht="15.65" customHeight="1" x14ac:dyDescent="0.35">
      <c r="B9" s="202" t="s">
        <v>125</v>
      </c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59" t="str">
        <f>VLOOKUP(N9,Sheet1!$A$1:$B$93,2)</f>
        <v xml:space="preserve"> </v>
      </c>
      <c r="N9" s="60"/>
      <c r="O9" s="61"/>
      <c r="P9" s="258" t="s">
        <v>83</v>
      </c>
      <c r="Q9" s="259"/>
      <c r="R9" s="62">
        <v>1</v>
      </c>
      <c r="S9" s="54"/>
      <c r="T9" s="54"/>
      <c r="U9" s="1"/>
      <c r="V9" s="54"/>
      <c r="W9" s="1"/>
      <c r="X9" s="1"/>
      <c r="Y9" s="1"/>
      <c r="Z9" s="1"/>
      <c r="AA9" s="1"/>
      <c r="AB9" s="1"/>
    </row>
    <row r="10" spans="2:28" ht="15.65" customHeight="1" x14ac:dyDescent="0.35">
      <c r="B10" s="63" t="str">
        <f>VLOOKUP(C10,Sheet1!$A$1:$B$93,2)</f>
        <v xml:space="preserve"> ست و نصف</v>
      </c>
      <c r="C10" s="267">
        <f>VLOOKUP($U$8,'Nilai Syafahi'!$A$4:$Y$43,4,FALSE)</f>
        <v>6.5</v>
      </c>
      <c r="D10" s="268"/>
      <c r="E10" s="268"/>
      <c r="F10" s="268"/>
      <c r="G10" s="188" t="s">
        <v>127</v>
      </c>
      <c r="H10" s="189"/>
      <c r="I10" s="189"/>
      <c r="J10" s="189"/>
      <c r="K10" s="190"/>
      <c r="L10" s="64">
        <v>40</v>
      </c>
      <c r="M10" s="65" t="str">
        <f>VLOOKUP(N10,Sheet1!$A$1:$B$93,2)</f>
        <v xml:space="preserve"> ستّ</v>
      </c>
      <c r="N10" s="60">
        <f>VLOOKUP($U$8,'Nilai Tahriri'!$A$2:$AA$41,4,FALSE)</f>
        <v>6</v>
      </c>
      <c r="O10" s="66"/>
      <c r="P10" s="177" t="s">
        <v>84</v>
      </c>
      <c r="Q10" s="178"/>
      <c r="R10" s="62">
        <v>2</v>
      </c>
      <c r="S10" s="54"/>
      <c r="T10" s="54"/>
      <c r="U10" s="269" t="s">
        <v>135</v>
      </c>
      <c r="V10" s="271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68" t="str">
        <f>VLOOKUP(C11,Sheet1!$A$1:$B$93,2)</f>
        <v xml:space="preserve"> ثمان</v>
      </c>
      <c r="C11" s="196">
        <f>VLOOKUP($U$8,'Nilai Syafahi'!$A$4:$Y$43,5,FALSE)</f>
        <v>8</v>
      </c>
      <c r="D11" s="197"/>
      <c r="E11" s="197"/>
      <c r="F11" s="197"/>
      <c r="G11" s="193"/>
      <c r="H11" s="194"/>
      <c r="I11" s="194"/>
      <c r="J11" s="194"/>
      <c r="K11" s="67" t="s">
        <v>6</v>
      </c>
      <c r="L11" s="70">
        <v>41</v>
      </c>
      <c r="M11" s="65" t="str">
        <f>VLOOKUP(N11,Sheet1!$A$1:$B$93,2)</f>
        <v xml:space="preserve"> خمس و نصف</v>
      </c>
      <c r="N11" s="60">
        <f>VLOOKUP($U$8,'Nilai Tahriri'!$A$2:$AA$41,5,FALSE)</f>
        <v>5.5</v>
      </c>
      <c r="O11" s="66"/>
      <c r="P11" s="177" t="s">
        <v>85</v>
      </c>
      <c r="Q11" s="178"/>
      <c r="R11" s="62">
        <v>3</v>
      </c>
      <c r="S11" s="54"/>
      <c r="T11" s="54"/>
      <c r="U11" s="270"/>
      <c r="V11" s="272"/>
      <c r="W11" s="1"/>
      <c r="X11" s="1"/>
      <c r="Y11" s="1"/>
      <c r="Z11" s="1"/>
      <c r="AA11" s="1"/>
      <c r="AB11" s="1"/>
    </row>
    <row r="12" spans="2:28" ht="15.65" customHeight="1" x14ac:dyDescent="0.35">
      <c r="B12" s="68" t="str">
        <f>VLOOKUP(C12,Sheet1!$A$1:$B$93,2)</f>
        <v xml:space="preserve"> ست و نصف</v>
      </c>
      <c r="C12" s="196">
        <f>VLOOKUP($U$8,'Nilai Syafahi'!$A$4:$Y$43,6,FALSE)</f>
        <v>6.5</v>
      </c>
      <c r="D12" s="197"/>
      <c r="E12" s="197"/>
      <c r="F12" s="197"/>
      <c r="G12" s="193"/>
      <c r="H12" s="194"/>
      <c r="I12" s="194"/>
      <c r="J12" s="194"/>
      <c r="K12" s="67" t="s">
        <v>8</v>
      </c>
      <c r="L12" s="70">
        <v>42</v>
      </c>
      <c r="M12" s="65" t="str">
        <f>VLOOKUP(N12,Sheet1!$A$1:$B$93,2)</f>
        <v xml:space="preserve"> </v>
      </c>
      <c r="N12" s="60"/>
      <c r="O12" s="66"/>
      <c r="P12" s="177" t="s">
        <v>86</v>
      </c>
      <c r="Q12" s="178"/>
      <c r="R12" s="62">
        <v>4</v>
      </c>
      <c r="S12" s="54"/>
      <c r="T12" s="54"/>
      <c r="U12" s="269" t="s">
        <v>136</v>
      </c>
      <c r="V12" s="273">
        <v>25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68" t="str">
        <f>VLOOKUP(C13,Sheet1!$A$1:$B$93,2)</f>
        <v xml:space="preserve"> ستّ</v>
      </c>
      <c r="C13" s="196">
        <f>VLOOKUP($U$8,'Nilai Syafahi'!$A$4:$Y$43,7,FALSE)</f>
        <v>6</v>
      </c>
      <c r="D13" s="197"/>
      <c r="E13" s="197"/>
      <c r="F13" s="197"/>
      <c r="G13" s="193"/>
      <c r="H13" s="194"/>
      <c r="I13" s="194"/>
      <c r="J13" s="194"/>
      <c r="K13" s="67" t="s">
        <v>10</v>
      </c>
      <c r="L13" s="70">
        <v>43</v>
      </c>
      <c r="M13" s="65" t="str">
        <f>VLOOKUP(N13,Sheet1!$A$1:$B$93,2)</f>
        <v xml:space="preserve"> خمس</v>
      </c>
      <c r="N13" s="60">
        <f>VLOOKUP($U$8,'Nilai Tahriri'!$A$2:$AA$41,6,FALSE)</f>
        <v>5</v>
      </c>
      <c r="O13" s="66"/>
      <c r="P13" s="177" t="s">
        <v>87</v>
      </c>
      <c r="Q13" s="178"/>
      <c r="R13" s="62">
        <v>5</v>
      </c>
      <c r="S13" s="54"/>
      <c r="T13" s="54"/>
      <c r="U13" s="270"/>
      <c r="V13" s="272"/>
      <c r="W13" s="1"/>
      <c r="X13" s="1"/>
      <c r="Y13" s="1"/>
      <c r="Z13" s="1"/>
      <c r="AA13" s="1"/>
      <c r="AB13" s="1"/>
    </row>
    <row r="14" spans="2:28" ht="15.65" customHeight="1" x14ac:dyDescent="0.35">
      <c r="B14" s="68" t="str">
        <f>VLOOKUP(C14,Sheet1!$A$1:$B$93,2)</f>
        <v xml:space="preserve"> ستّ</v>
      </c>
      <c r="C14" s="196">
        <f>VLOOKUP($U$8,'Nilai Syafahi'!$A$4:$Y$43,8,FALSE)</f>
        <v>6</v>
      </c>
      <c r="D14" s="197"/>
      <c r="E14" s="197"/>
      <c r="F14" s="197"/>
      <c r="G14" s="193"/>
      <c r="H14" s="194"/>
      <c r="I14" s="194"/>
      <c r="J14" s="194"/>
      <c r="K14" s="67" t="s">
        <v>11</v>
      </c>
      <c r="L14" s="70">
        <v>44</v>
      </c>
      <c r="M14" s="65" t="str">
        <f>VLOOKUP(N14,Sheet1!$A$1:$B$93,2)</f>
        <v xml:space="preserve"> اربع و نصف</v>
      </c>
      <c r="N14" s="60">
        <f>VLOOKUP($U$8,'Nilai Tahriri'!$A$2:$AA$41,7,FALSE)</f>
        <v>4.5</v>
      </c>
      <c r="O14" s="66"/>
      <c r="P14" s="177" t="s">
        <v>88</v>
      </c>
      <c r="Q14" s="178"/>
      <c r="R14" s="62">
        <v>6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 x14ac:dyDescent="0.35">
      <c r="B15" s="68" t="str">
        <f>VLOOKUP(C15,Sheet1!$A$1:$B$93,2)</f>
        <v xml:space="preserve"> سبع</v>
      </c>
      <c r="C15" s="196">
        <f>VLOOKUP($U$8,'Nilai Syafahi'!$A$4:$Y$43,9,FALSE)</f>
        <v>7</v>
      </c>
      <c r="D15" s="197"/>
      <c r="E15" s="197"/>
      <c r="F15" s="197"/>
      <c r="G15" s="193"/>
      <c r="H15" s="194"/>
      <c r="I15" s="194"/>
      <c r="J15" s="194"/>
      <c r="K15" s="67" t="s">
        <v>13</v>
      </c>
      <c r="L15" s="70">
        <v>45</v>
      </c>
      <c r="M15" s="65" t="str">
        <f>VLOOKUP(N15,Sheet1!$A$1:$B$93,2)</f>
        <v xml:space="preserve"> </v>
      </c>
      <c r="N15" s="60"/>
      <c r="O15" s="66"/>
      <c r="P15" s="177" t="s">
        <v>89</v>
      </c>
      <c r="Q15" s="178"/>
      <c r="R15" s="62">
        <v>7</v>
      </c>
      <c r="S15" s="71"/>
      <c r="T15" s="71"/>
      <c r="U15" s="1"/>
      <c r="V15" s="71"/>
      <c r="W15" s="1"/>
      <c r="X15" s="1"/>
      <c r="Y15" s="1"/>
      <c r="Z15" s="1"/>
      <c r="AA15" s="1"/>
      <c r="AB15" s="1"/>
    </row>
    <row r="16" spans="2:28" ht="15.65" customHeight="1" x14ac:dyDescent="0.35">
      <c r="B16" s="202" t="s">
        <v>126</v>
      </c>
      <c r="C16" s="203"/>
      <c r="D16" s="203"/>
      <c r="E16" s="203"/>
      <c r="F16" s="203"/>
      <c r="G16" s="203"/>
      <c r="H16" s="203"/>
      <c r="I16" s="203"/>
      <c r="J16" s="203"/>
      <c r="K16" s="203"/>
      <c r="L16" s="203"/>
      <c r="M16" s="65" t="str">
        <f>VLOOKUP(N16,Sheet1!$A$1:$B$93,2)</f>
        <v xml:space="preserve"> </v>
      </c>
      <c r="N16" s="60"/>
      <c r="O16" s="66"/>
      <c r="P16" s="177" t="s">
        <v>90</v>
      </c>
      <c r="Q16" s="178"/>
      <c r="R16" s="62">
        <v>8</v>
      </c>
      <c r="S16" s="71"/>
      <c r="T16" s="71"/>
      <c r="U16" s="1"/>
      <c r="V16" s="71"/>
      <c r="W16" s="1"/>
      <c r="X16" s="1"/>
      <c r="Y16" s="1"/>
      <c r="Z16" s="1"/>
      <c r="AA16" s="1"/>
      <c r="AB16" s="1"/>
    </row>
    <row r="17" spans="2:28" ht="15.65" customHeight="1" x14ac:dyDescent="0.35">
      <c r="B17" s="68" t="str">
        <f>VLOOKUP(C17,Sheet1!$A$1:$B$93,2)</f>
        <v xml:space="preserve"> سبع</v>
      </c>
      <c r="C17" s="196">
        <f>VLOOKUP($U$8,'Nilai Syafahi'!$A$4:$Y$43,10,FALSE)</f>
        <v>7</v>
      </c>
      <c r="D17" s="197"/>
      <c r="E17" s="197"/>
      <c r="F17" s="197"/>
      <c r="G17" s="168" t="s">
        <v>59</v>
      </c>
      <c r="H17" s="169"/>
      <c r="I17" s="169"/>
      <c r="J17" s="169"/>
      <c r="K17" s="170"/>
      <c r="L17" s="70">
        <v>46</v>
      </c>
      <c r="M17" s="65" t="str">
        <f>VLOOKUP(N17,Sheet1!$A$1:$B$93,2)</f>
        <v xml:space="preserve"> ستّ</v>
      </c>
      <c r="N17" s="60">
        <f>VLOOKUP($U$8,'Nilai Tahriri'!$A$2:$AA$41,8,FALSE)</f>
        <v>6</v>
      </c>
      <c r="O17" s="66"/>
      <c r="P17" s="177" t="s">
        <v>91</v>
      </c>
      <c r="Q17" s="178"/>
      <c r="R17" s="62">
        <v>9</v>
      </c>
      <c r="S17" s="71"/>
      <c r="T17" s="71"/>
      <c r="U17" s="1"/>
      <c r="V17" s="71"/>
      <c r="W17" s="1"/>
      <c r="X17" s="1"/>
      <c r="Y17" s="1"/>
      <c r="Z17" s="1"/>
      <c r="AA17" s="1"/>
      <c r="AB17" s="1"/>
    </row>
    <row r="18" spans="2:28" ht="15.65" customHeight="1" x14ac:dyDescent="0.35">
      <c r="B18" s="68" t="str">
        <f>VLOOKUP(C18,Sheet1!$A$1:$B$93,2)</f>
        <v xml:space="preserve"> سبع</v>
      </c>
      <c r="C18" s="196">
        <f>VLOOKUP($U$8,'Nilai Syafahi'!$A$4:$Y$43,11,FALSE)</f>
        <v>7</v>
      </c>
      <c r="D18" s="197"/>
      <c r="E18" s="197"/>
      <c r="F18" s="197"/>
      <c r="G18" s="168" t="s">
        <v>163</v>
      </c>
      <c r="H18" s="169" t="s">
        <v>163</v>
      </c>
      <c r="I18" s="169" t="s">
        <v>163</v>
      </c>
      <c r="J18" s="169" t="s">
        <v>163</v>
      </c>
      <c r="K18" s="170" t="s">
        <v>163</v>
      </c>
      <c r="L18" s="70">
        <v>47</v>
      </c>
      <c r="M18" s="65" t="str">
        <f>VLOOKUP(N18,Sheet1!$A$1:$B$93,2)</f>
        <v xml:space="preserve"> </v>
      </c>
      <c r="N18" s="60"/>
      <c r="O18" s="66"/>
      <c r="P18" s="177" t="s">
        <v>92</v>
      </c>
      <c r="Q18" s="178"/>
      <c r="R18" s="62">
        <v>10</v>
      </c>
      <c r="S18" s="71"/>
      <c r="T18" s="71"/>
      <c r="U18" s="1"/>
      <c r="V18" s="71"/>
      <c r="W18" s="1"/>
      <c r="X18" s="1"/>
      <c r="Y18" s="1"/>
      <c r="Z18" s="1"/>
      <c r="AA18" s="1"/>
      <c r="AB18" s="1"/>
    </row>
    <row r="19" spans="2:28" ht="15.65" customHeight="1" x14ac:dyDescent="0.35">
      <c r="B19" s="68" t="str">
        <f>VLOOKUP(C19,Sheet1!$A$1:$B$93,2)</f>
        <v xml:space="preserve"> </v>
      </c>
      <c r="C19" s="196"/>
      <c r="D19" s="197"/>
      <c r="E19" s="197"/>
      <c r="F19" s="197"/>
      <c r="G19" s="168" t="s">
        <v>71</v>
      </c>
      <c r="H19" s="169"/>
      <c r="I19" s="169"/>
      <c r="J19" s="169"/>
      <c r="K19" s="170"/>
      <c r="L19" s="70">
        <v>48</v>
      </c>
      <c r="M19" s="65" t="str">
        <f>VLOOKUP(N19,Sheet1!$A$1:$B$93,2)</f>
        <v xml:space="preserve"> خمس</v>
      </c>
      <c r="N19" s="60">
        <f>VLOOKUP($U$8,'Nilai Tahriri'!$A$2:$AA$41,9,FALSE)</f>
        <v>5</v>
      </c>
      <c r="O19" s="66"/>
      <c r="P19" s="177" t="s">
        <v>93</v>
      </c>
      <c r="Q19" s="178"/>
      <c r="R19" s="62">
        <v>11</v>
      </c>
      <c r="S19" s="71"/>
      <c r="T19" s="71"/>
      <c r="U19" s="1"/>
      <c r="V19" s="71"/>
      <c r="W19" s="1"/>
      <c r="X19" s="1"/>
      <c r="Y19" s="1"/>
      <c r="Z19" s="1"/>
      <c r="AA19" s="1"/>
      <c r="AB19" s="1"/>
    </row>
    <row r="20" spans="2:28" ht="15.65" customHeight="1" x14ac:dyDescent="0.35">
      <c r="B20" s="68" t="str">
        <f>VLOOKUP(C20,Sheet1!$A$1:$B$93,2)</f>
        <v xml:space="preserve"> سبع</v>
      </c>
      <c r="C20" s="196">
        <f>VLOOKUP($U$8,'Nilai Syafahi'!$A$4:$Y$43,12,FALSE)</f>
        <v>7</v>
      </c>
      <c r="D20" s="197"/>
      <c r="E20" s="197"/>
      <c r="F20" s="197"/>
      <c r="G20" s="168" t="s">
        <v>251</v>
      </c>
      <c r="H20" s="169"/>
      <c r="I20" s="169"/>
      <c r="J20" s="169"/>
      <c r="K20" s="170"/>
      <c r="L20" s="70">
        <v>49</v>
      </c>
      <c r="M20" s="65" t="str">
        <f>VLOOKUP(N20,Sheet1!$A$1:$B$93,2)</f>
        <v xml:space="preserve"> خمس</v>
      </c>
      <c r="N20" s="60">
        <f>VLOOKUP($U$8,'Nilai Tahriri'!$A$2:$AA$41,10,FALSE)</f>
        <v>5</v>
      </c>
      <c r="O20" s="66"/>
      <c r="P20" s="177" t="s">
        <v>94</v>
      </c>
      <c r="Q20" s="178"/>
      <c r="R20" s="62">
        <v>12</v>
      </c>
      <c r="S20" s="71"/>
      <c r="T20" s="7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72" t="str">
        <f>VLOOKUP(C21,Sheet1!$A$1:$B$93,2)</f>
        <v xml:space="preserve"> سبع</v>
      </c>
      <c r="C21" s="196">
        <f>VLOOKUP($U$8,'Nilai Syafahi'!$A$4:$Y$43,13,FALSE)</f>
        <v>7</v>
      </c>
      <c r="D21" s="197"/>
      <c r="E21" s="197"/>
      <c r="F21" s="197"/>
      <c r="G21" s="168" t="s">
        <v>72</v>
      </c>
      <c r="H21" s="169"/>
      <c r="I21" s="169"/>
      <c r="J21" s="169"/>
      <c r="K21" s="170"/>
      <c r="L21" s="70">
        <v>50</v>
      </c>
      <c r="M21" s="65" t="str">
        <f>VLOOKUP(N21,Sheet1!$A$1:$B$93,2)</f>
        <v xml:space="preserve"> خمس</v>
      </c>
      <c r="N21" s="60">
        <f>VLOOKUP($U$8,'Nilai Tahriri'!$A$2:$AA$41,11,FALSE)</f>
        <v>5</v>
      </c>
      <c r="O21" s="66"/>
      <c r="P21" s="177" t="s">
        <v>95</v>
      </c>
      <c r="Q21" s="178"/>
      <c r="R21" s="62">
        <v>13</v>
      </c>
      <c r="S21" s="71"/>
      <c r="T21" s="7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4" t="s">
        <v>123</v>
      </c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65" t="str">
        <f>VLOOKUP(N22,Sheet1!$A$1:$B$93,2)</f>
        <v xml:space="preserve"> خمس</v>
      </c>
      <c r="N22" s="60">
        <f>VLOOKUP($U$8,'Nilai Tahriri'!$A$2:$AA$41,12,FALSE)</f>
        <v>5</v>
      </c>
      <c r="O22" s="66"/>
      <c r="P22" s="177" t="s">
        <v>10</v>
      </c>
      <c r="Q22" s="178"/>
      <c r="R22" s="62">
        <v>14</v>
      </c>
      <c r="S22" s="71"/>
      <c r="T22" s="7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68" t="str">
        <f>VLOOKUP(C23,Sheet1!$A$1:$B$93,2)</f>
        <v xml:space="preserve"> ست و نصف</v>
      </c>
      <c r="C23" s="195">
        <f>VLOOKUP($U$8,'Nilai Syafahi'!$A$4:$Y$43,14,FALSE)</f>
        <v>6.5</v>
      </c>
      <c r="D23" s="195"/>
      <c r="E23" s="195"/>
      <c r="F23" s="195"/>
      <c r="G23" s="228" t="s">
        <v>165</v>
      </c>
      <c r="H23" s="229"/>
      <c r="I23" s="229"/>
      <c r="J23" s="229"/>
      <c r="K23" s="229"/>
      <c r="L23" s="73">
        <v>51</v>
      </c>
      <c r="M23" s="65" t="str">
        <f>VLOOKUP(N23,Sheet1!$A$1:$B$93,2)</f>
        <v xml:space="preserve"> سبع</v>
      </c>
      <c r="N23" s="60">
        <f>VLOOKUP($U$8,'Nilai Tahriri'!$A$2:$AA$41,13,FALSE)</f>
        <v>7</v>
      </c>
      <c r="O23" s="66"/>
      <c r="P23" s="177" t="s">
        <v>11</v>
      </c>
      <c r="Q23" s="178">
        <v>12</v>
      </c>
      <c r="R23" s="62">
        <v>15</v>
      </c>
      <c r="S23" s="71"/>
      <c r="T23" s="7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68" t="str">
        <f>VLOOKUP(C24,Sheet1!$A$1:$B$93,2)</f>
        <v xml:space="preserve"> اربع و نصف</v>
      </c>
      <c r="C24" s="195">
        <f>VLOOKUP($U$8,'Nilai Syafahi'!$A$4:$Y$43,15,FALSE)</f>
        <v>4.5</v>
      </c>
      <c r="D24" s="195"/>
      <c r="E24" s="195"/>
      <c r="F24" s="195"/>
      <c r="G24" s="208" t="s">
        <v>164</v>
      </c>
      <c r="H24" s="177"/>
      <c r="I24" s="177"/>
      <c r="J24" s="177"/>
      <c r="K24" s="177"/>
      <c r="L24" s="74">
        <v>52</v>
      </c>
      <c r="M24" s="65" t="str">
        <f>VLOOKUP(N24,Sheet1!$A$1:$B$93,2)</f>
        <v xml:space="preserve"> خمس و نصف</v>
      </c>
      <c r="N24" s="60">
        <f>VLOOKUP($U$8,'Nilai Tahriri'!$A$2:$AA$41,14,FALSE)</f>
        <v>5.5</v>
      </c>
      <c r="O24" s="66"/>
      <c r="P24" s="177" t="s">
        <v>96</v>
      </c>
      <c r="Q24" s="178"/>
      <c r="R24" s="62">
        <v>16</v>
      </c>
      <c r="S24" s="71"/>
      <c r="T24" s="71"/>
      <c r="U24" s="1"/>
      <c r="V24" s="71"/>
      <c r="W24" s="1"/>
      <c r="X24" s="1"/>
      <c r="Y24" s="1"/>
      <c r="Z24" s="1"/>
      <c r="AA24" s="1"/>
      <c r="AB24" s="1"/>
    </row>
    <row r="25" spans="2:28" ht="15.65" customHeight="1" x14ac:dyDescent="0.35">
      <c r="B25" s="68" t="str">
        <f>VLOOKUP(C25,Sheet1!$A$1:$B$93,2)</f>
        <v xml:space="preserve"> ثمان</v>
      </c>
      <c r="C25" s="195">
        <f>VLOOKUP($U$8,'Nilai Syafahi'!$A$4:$Y$43,16,FALSE)</f>
        <v>8</v>
      </c>
      <c r="D25" s="195"/>
      <c r="E25" s="195"/>
      <c r="F25" s="195"/>
      <c r="G25" s="208" t="s">
        <v>14</v>
      </c>
      <c r="H25" s="177"/>
      <c r="I25" s="177"/>
      <c r="J25" s="177"/>
      <c r="K25" s="177"/>
      <c r="L25" s="75">
        <v>53</v>
      </c>
      <c r="M25" s="65" t="str">
        <f>VLOOKUP(N25,Sheet1!$A$1:$B$93,2)</f>
        <v xml:space="preserve"> خمس</v>
      </c>
      <c r="N25" s="60">
        <f>VLOOKUP($U$8,'Nilai Tahriri'!$A$2:$AA$41,15,FALSE)</f>
        <v>5</v>
      </c>
      <c r="O25" s="66"/>
      <c r="P25" s="177" t="s">
        <v>97</v>
      </c>
      <c r="Q25" s="178"/>
      <c r="R25" s="62">
        <v>17</v>
      </c>
      <c r="S25" s="71"/>
      <c r="T25" s="71"/>
      <c r="U25" s="1"/>
      <c r="V25" s="71"/>
      <c r="W25" s="1"/>
      <c r="X25" s="1"/>
      <c r="Y25" s="1"/>
      <c r="Z25" s="1"/>
      <c r="AA25" s="1"/>
      <c r="AB25" s="1"/>
    </row>
    <row r="26" spans="2:28" ht="15.65" customHeight="1" x14ac:dyDescent="0.35">
      <c r="B26" s="68" t="str">
        <f>VLOOKUP(C26,Sheet1!$A$1:$B$93,2)</f>
        <v xml:space="preserve"> خمس</v>
      </c>
      <c r="C26" s="195">
        <f>VLOOKUP($U$8,'Nilai Syafahi'!$A$4:$Y$43,17,FALSE)</f>
        <v>5</v>
      </c>
      <c r="D26" s="195"/>
      <c r="E26" s="195"/>
      <c r="F26" s="195"/>
      <c r="G26" s="208" t="s">
        <v>87</v>
      </c>
      <c r="H26" s="177"/>
      <c r="I26" s="177"/>
      <c r="J26" s="177"/>
      <c r="K26" s="177"/>
      <c r="L26" s="74">
        <v>54</v>
      </c>
      <c r="M26" s="65" t="str">
        <f>VLOOKUP(N26,Sheet1!$A$1:$B$93,2)</f>
        <v xml:space="preserve"> </v>
      </c>
      <c r="N26" s="60"/>
      <c r="O26" s="66"/>
      <c r="P26" s="177" t="s">
        <v>98</v>
      </c>
      <c r="Q26" s="178"/>
      <c r="R26" s="62">
        <v>18</v>
      </c>
      <c r="S26" s="71"/>
      <c r="T26" s="71"/>
      <c r="U26" s="1"/>
      <c r="V26" s="71"/>
      <c r="W26" s="1"/>
      <c r="X26" s="1"/>
      <c r="Y26" s="1"/>
      <c r="Z26" s="1"/>
      <c r="AA26" s="1"/>
      <c r="AB26" s="1"/>
    </row>
    <row r="27" spans="2:28" ht="15.65" customHeight="1" x14ac:dyDescent="0.35">
      <c r="B27" s="68" t="str">
        <f>VLOOKUP(C27,Sheet1!$A$1:$B$93,2)</f>
        <v xml:space="preserve"> </v>
      </c>
      <c r="C27" s="195"/>
      <c r="D27" s="195"/>
      <c r="E27" s="195"/>
      <c r="F27" s="195"/>
      <c r="G27" s="219" t="s">
        <v>166</v>
      </c>
      <c r="H27" s="220"/>
      <c r="I27" s="220"/>
      <c r="J27" s="220"/>
      <c r="K27" s="76" t="s">
        <v>250</v>
      </c>
      <c r="L27" s="75">
        <v>55</v>
      </c>
      <c r="M27" s="65" t="str">
        <f>VLOOKUP(N27,Sheet1!$A$1:$B$93,2)</f>
        <v xml:space="preserve"> </v>
      </c>
      <c r="N27" s="60"/>
      <c r="O27" s="66"/>
      <c r="P27" s="177" t="s">
        <v>99</v>
      </c>
      <c r="Q27" s="178"/>
      <c r="R27" s="62">
        <v>19</v>
      </c>
      <c r="S27" s="71"/>
      <c r="T27" s="71"/>
      <c r="U27" s="1"/>
      <c r="V27" s="71"/>
      <c r="W27" s="1"/>
      <c r="X27" s="1"/>
      <c r="Y27" s="1"/>
      <c r="Z27" s="1"/>
      <c r="AA27" s="1"/>
      <c r="AB27" s="1"/>
    </row>
    <row r="28" spans="2:28" ht="15.65" customHeight="1" x14ac:dyDescent="0.35">
      <c r="B28" s="72" t="str">
        <f>VLOOKUP(C28,Sheet1!$A$1:$B$93,2)</f>
        <v xml:space="preserve"> ست و نصف</v>
      </c>
      <c r="C28" s="260">
        <f>VLOOKUP($U$8,'Nilai Syafahi'!$A$4:$Y$43,18,FALSE)</f>
        <v>6.5</v>
      </c>
      <c r="D28" s="260"/>
      <c r="E28" s="260"/>
      <c r="F28" s="260"/>
      <c r="G28" s="208" t="s">
        <v>17</v>
      </c>
      <c r="H28" s="177"/>
      <c r="I28" s="177"/>
      <c r="J28" s="177"/>
      <c r="K28" s="177"/>
      <c r="L28" s="77">
        <v>56</v>
      </c>
      <c r="M28" s="65" t="str">
        <f>VLOOKUP(N28,Sheet1!$A$1:$B$93,2)</f>
        <v xml:space="preserve"> </v>
      </c>
      <c r="N28" s="60"/>
      <c r="O28" s="66"/>
      <c r="P28" s="177" t="s">
        <v>100</v>
      </c>
      <c r="Q28" s="178"/>
      <c r="R28" s="6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2" t="s">
        <v>124</v>
      </c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65" t="str">
        <f>VLOOKUP(N29,Sheet1!$A$1:$B$93,2)</f>
        <v xml:space="preserve"> ست و نصف</v>
      </c>
      <c r="N29" s="60">
        <f>VLOOKUP($U$8,'Nilai Tahriri'!$A$2:$AA$41,16,FALSE)</f>
        <v>6.5</v>
      </c>
      <c r="O29" s="66"/>
      <c r="P29" s="177" t="s">
        <v>101</v>
      </c>
      <c r="Q29" s="178"/>
      <c r="R29" s="6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78"/>
      <c r="C30" s="195"/>
      <c r="D30" s="195"/>
      <c r="E30" s="195"/>
      <c r="F30" s="195"/>
      <c r="G30" s="188" t="s">
        <v>18</v>
      </c>
      <c r="H30" s="189"/>
      <c r="I30" s="189"/>
      <c r="J30" s="189"/>
      <c r="K30" s="190"/>
      <c r="L30" s="79">
        <v>57</v>
      </c>
      <c r="M30" s="65" t="str">
        <f>VLOOKUP(N30,Sheet1!$A$1:$B$93,2)</f>
        <v xml:space="preserve"> خمس</v>
      </c>
      <c r="N30" s="60">
        <f>VLOOKUP($U$8,'Nilai Tahriri'!$A$2:$AA$41,17,FALSE)</f>
        <v>5</v>
      </c>
      <c r="O30" s="66"/>
      <c r="P30" s="177" t="s">
        <v>102</v>
      </c>
      <c r="Q30" s="178"/>
      <c r="R30" s="6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78" t="str">
        <f>VLOOKUP(C31,Sheet1!$A$1:$B$93,2)</f>
        <v xml:space="preserve"> </v>
      </c>
      <c r="C31" s="195"/>
      <c r="D31" s="195"/>
      <c r="E31" s="195"/>
      <c r="F31" s="195"/>
      <c r="G31" s="208" t="s">
        <v>19</v>
      </c>
      <c r="H31" s="177"/>
      <c r="I31" s="177"/>
      <c r="J31" s="177"/>
      <c r="K31" s="178"/>
      <c r="L31" s="74">
        <v>58</v>
      </c>
      <c r="M31" s="65" t="str">
        <f>VLOOKUP(N31,Sheet1!$A$1:$B$93,2)</f>
        <v xml:space="preserve"> </v>
      </c>
      <c r="N31" s="60"/>
      <c r="O31" s="66"/>
      <c r="P31" s="177" t="s">
        <v>103</v>
      </c>
      <c r="Q31" s="178"/>
      <c r="R31" s="6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0" t="str">
        <f>VLOOKUP(C32,Sheet1!$A$1:$B$93,2)</f>
        <v xml:space="preserve"> </v>
      </c>
      <c r="C32" s="221"/>
      <c r="D32" s="221"/>
      <c r="E32" s="221"/>
      <c r="F32" s="221"/>
      <c r="G32" s="208" t="s">
        <v>21</v>
      </c>
      <c r="H32" s="177"/>
      <c r="I32" s="177"/>
      <c r="J32" s="177"/>
      <c r="K32" s="178"/>
      <c r="L32" s="79">
        <v>59</v>
      </c>
      <c r="M32" s="65" t="str">
        <f>VLOOKUP(N32,Sheet1!$A$1:$B$93,2)</f>
        <v xml:space="preserve"> </v>
      </c>
      <c r="N32" s="60"/>
      <c r="O32" s="66"/>
      <c r="P32" s="177" t="s">
        <v>24</v>
      </c>
      <c r="Q32" s="178"/>
      <c r="R32" s="6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0" t="str">
        <f>VLOOKUP(C33,Sheet1!$A$1:$B$93,2)</f>
        <v xml:space="preserve"> </v>
      </c>
      <c r="C33" s="221"/>
      <c r="D33" s="221"/>
      <c r="E33" s="221"/>
      <c r="F33" s="221"/>
      <c r="G33" s="209" t="s">
        <v>22</v>
      </c>
      <c r="H33" s="210"/>
      <c r="I33" s="210"/>
      <c r="J33" s="210"/>
      <c r="K33" s="211"/>
      <c r="L33" s="74">
        <v>60</v>
      </c>
      <c r="M33" s="65" t="str">
        <f>VLOOKUP(N33,Sheet1!$A$1:$B$93,2)</f>
        <v xml:space="preserve"> سبع و نصف</v>
      </c>
      <c r="N33" s="60">
        <f>VLOOKUP($U$8,'Nilai Tahriri'!$A$2:$AA$41,18,FALSE)</f>
        <v>7.5</v>
      </c>
      <c r="O33" s="66"/>
      <c r="P33" s="177" t="s">
        <v>104</v>
      </c>
      <c r="Q33" s="178"/>
      <c r="R33" s="6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198">
        <f>VLOOKUP($U$8,'Nilai Syafahi'!$A$4:$Y$43,19,FALSE)</f>
        <v>98.5</v>
      </c>
      <c r="C34" s="199"/>
      <c r="D34" s="199"/>
      <c r="E34" s="199"/>
      <c r="F34" s="199"/>
      <c r="G34" s="199"/>
      <c r="H34" s="199"/>
      <c r="I34" s="199"/>
      <c r="J34" s="199"/>
      <c r="K34" s="206" t="s">
        <v>23</v>
      </c>
      <c r="L34" s="207"/>
      <c r="M34" s="65" t="str">
        <f>VLOOKUP(N34,Sheet1!$A$1:$B$93,2)</f>
        <v xml:space="preserve"> سبع</v>
      </c>
      <c r="N34" s="60">
        <f>VLOOKUP($U$8,'Nilai Tahriri'!$A$2:$AA$41,19,FALSE)</f>
        <v>7</v>
      </c>
      <c r="O34" s="66"/>
      <c r="P34" s="177" t="s">
        <v>105</v>
      </c>
      <c r="Q34" s="178"/>
      <c r="R34" s="6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32"/>
      <c r="C35" s="233"/>
      <c r="D35" s="233"/>
      <c r="E35" s="233"/>
      <c r="F35" s="233"/>
      <c r="G35" s="233"/>
      <c r="H35" s="233"/>
      <c r="I35" s="233"/>
      <c r="J35" s="233"/>
      <c r="K35" s="234"/>
      <c r="L35" s="184"/>
      <c r="M35" s="65" t="str">
        <f>VLOOKUP(N35,Sheet1!$A$1:$B$93,2)</f>
        <v xml:space="preserve"> سبع و نصف</v>
      </c>
      <c r="N35" s="60">
        <f>VLOOKUP($U$8,'Nilai Tahriri'!$A$2:$AA$41,20,FALSE)</f>
        <v>7.5</v>
      </c>
      <c r="O35" s="81" t="s">
        <v>122</v>
      </c>
      <c r="P35" s="178" t="s">
        <v>106</v>
      </c>
      <c r="Q35" s="192"/>
      <c r="R35" s="6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0" t="s">
        <v>27</v>
      </c>
      <c r="C36" s="251"/>
      <c r="D36" s="251"/>
      <c r="E36" s="251"/>
      <c r="F36" s="251"/>
      <c r="G36" s="251"/>
      <c r="H36" s="251"/>
      <c r="I36" s="251"/>
      <c r="J36" s="251"/>
      <c r="K36" s="252"/>
      <c r="L36" s="185"/>
      <c r="M36" s="65"/>
      <c r="N36" s="60">
        <f>VLOOKUP($U$8,'Nilai Tahriri'!$A$2:$AA$41,21,FALSE)</f>
        <v>7.9</v>
      </c>
      <c r="O36" s="81" t="s">
        <v>120</v>
      </c>
      <c r="P36" s="178" t="s">
        <v>107</v>
      </c>
      <c r="Q36" s="192"/>
      <c r="R36" s="6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0" t="s">
        <v>28</v>
      </c>
      <c r="C37" s="231"/>
      <c r="D37" s="231" t="s">
        <v>29</v>
      </c>
      <c r="E37" s="231"/>
      <c r="F37" s="231"/>
      <c r="G37" s="231"/>
      <c r="H37" s="231"/>
      <c r="I37" s="231"/>
      <c r="J37" s="231"/>
      <c r="K37" s="82" t="s">
        <v>30</v>
      </c>
      <c r="L37" s="185"/>
      <c r="M37" s="65"/>
      <c r="N37" s="60">
        <f>VLOOKUP($U$8,'Nilai Tahriri'!$A$2:$AA$41,22,FALSE)</f>
        <v>7.8</v>
      </c>
      <c r="O37" s="81" t="s">
        <v>121</v>
      </c>
      <c r="P37" s="178" t="s">
        <v>108</v>
      </c>
      <c r="Q37" s="192"/>
      <c r="R37" s="6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181">
        <f>VLOOKUP($U$8,Akhlak!$A$4:$J$43,6,FALSE)</f>
        <v>7</v>
      </c>
      <c r="C38" s="182"/>
      <c r="D38" s="182">
        <f>VLOOKUP($U$8,Akhlak!$A$4:$J$43,5,FALSE)</f>
        <v>7</v>
      </c>
      <c r="E38" s="182"/>
      <c r="F38" s="182"/>
      <c r="G38" s="182"/>
      <c r="H38" s="182"/>
      <c r="I38" s="182"/>
      <c r="J38" s="182"/>
      <c r="K38" s="83">
        <f>VLOOKUP($U$8,Akhlak!$A$4:$J$43,4,FALSE)</f>
        <v>8</v>
      </c>
      <c r="L38" s="185"/>
      <c r="M38" s="65"/>
      <c r="N38" s="60"/>
      <c r="O38" s="81" t="s">
        <v>32</v>
      </c>
      <c r="P38" s="178" t="s">
        <v>109</v>
      </c>
      <c r="Q38" s="192"/>
      <c r="R38" s="6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74" t="s">
        <v>31</v>
      </c>
      <c r="C39" s="275"/>
      <c r="D39" s="275"/>
      <c r="E39" s="275"/>
      <c r="F39" s="275"/>
      <c r="G39" s="275"/>
      <c r="H39" s="275"/>
      <c r="I39" s="275"/>
      <c r="J39" s="275"/>
      <c r="K39" s="276"/>
      <c r="L39" s="185"/>
      <c r="M39" s="65"/>
      <c r="N39" s="60">
        <f>VLOOKUP($U$8,'Nilai Tahriri'!$A$2:$AA$41,23,FALSE)</f>
        <v>9</v>
      </c>
      <c r="O39" s="81" t="s">
        <v>36</v>
      </c>
      <c r="P39" s="178" t="s">
        <v>110</v>
      </c>
      <c r="Q39" s="192"/>
      <c r="R39" s="6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61" t="s">
        <v>33</v>
      </c>
      <c r="C40" s="255"/>
      <c r="D40" s="255" t="s">
        <v>34</v>
      </c>
      <c r="E40" s="255"/>
      <c r="F40" s="255"/>
      <c r="G40" s="255"/>
      <c r="H40" s="255"/>
      <c r="I40" s="255"/>
      <c r="J40" s="255"/>
      <c r="K40" s="82" t="s">
        <v>35</v>
      </c>
      <c r="L40" s="185"/>
      <c r="M40" s="65"/>
      <c r="N40" s="60"/>
      <c r="O40" s="81" t="s">
        <v>39</v>
      </c>
      <c r="P40" s="178" t="s">
        <v>111</v>
      </c>
      <c r="Q40" s="192"/>
      <c r="R40" s="62">
        <v>32</v>
      </c>
      <c r="S40" s="1"/>
      <c r="T40" s="1"/>
      <c r="U40" s="8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39">
        <f>VLOOKUP($U$8,Akhlak!$A$4:$J$43,9,FALSE)</f>
        <v>0</v>
      </c>
      <c r="C41" s="183"/>
      <c r="D41" s="183">
        <f>VLOOKUP($U$8,Akhlak!$A$4:$J$43,8,FALSE)</f>
        <v>0</v>
      </c>
      <c r="E41" s="183"/>
      <c r="F41" s="183"/>
      <c r="G41" s="183"/>
      <c r="H41" s="183"/>
      <c r="I41" s="183"/>
      <c r="J41" s="183"/>
      <c r="K41" s="83">
        <f>VLOOKUP($U$8,Akhlak!$A$4:$J$43,7,FALSE)</f>
        <v>0</v>
      </c>
      <c r="L41" s="185"/>
      <c r="M41" s="65"/>
      <c r="N41" s="60">
        <f>VLOOKUP($U$8,'Nilai Tahriri'!$A$2:$AA$41,24,FALSE)</f>
        <v>7.5</v>
      </c>
      <c r="O41" s="81" t="s">
        <v>40</v>
      </c>
      <c r="P41" s="178" t="s">
        <v>112</v>
      </c>
      <c r="Q41" s="192"/>
      <c r="R41" s="6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3" t="s">
        <v>37</v>
      </c>
      <c r="C42" s="254"/>
      <c r="D42" s="279" t="s">
        <v>38</v>
      </c>
      <c r="E42" s="279"/>
      <c r="F42" s="279"/>
      <c r="G42" s="279"/>
      <c r="H42" s="279"/>
      <c r="I42" s="279"/>
      <c r="J42" s="279"/>
      <c r="K42" s="280"/>
      <c r="L42" s="186"/>
      <c r="M42" s="65"/>
      <c r="N42" s="60"/>
      <c r="O42" s="81" t="s">
        <v>42</v>
      </c>
      <c r="P42" s="178" t="s">
        <v>113</v>
      </c>
      <c r="Q42" s="192"/>
      <c r="R42" s="6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83">
        <f ca="1">VLOOKUP($U$8,'Nilai Syafahi'!$A$4:$Y$43,24,FALSE)</f>
        <v>3</v>
      </c>
      <c r="C43" s="284"/>
      <c r="D43" s="171">
        <f>VLOOKUP($U$8,'Nilai Syafahi'!$A$4:$Y$43,23,FALSE)</f>
        <v>6.5184210526315791</v>
      </c>
      <c r="E43" s="172"/>
      <c r="F43" s="172"/>
      <c r="G43" s="172"/>
      <c r="H43" s="172"/>
      <c r="I43" s="172"/>
      <c r="J43" s="173"/>
      <c r="K43" s="200">
        <f>VLOOKUP($U$8,'Nilai Syafahi'!$A$4:$Y$43,22,FALSE)</f>
        <v>247.70000000000002</v>
      </c>
      <c r="L43" s="185"/>
      <c r="M43" s="65"/>
      <c r="N43" s="60"/>
      <c r="O43" s="81" t="s">
        <v>43</v>
      </c>
      <c r="P43" s="178" t="s">
        <v>114</v>
      </c>
      <c r="Q43" s="192"/>
      <c r="R43" s="6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5"/>
      <c r="C44" s="286"/>
      <c r="D44" s="174"/>
      <c r="E44" s="175"/>
      <c r="F44" s="175"/>
      <c r="G44" s="175"/>
      <c r="H44" s="175"/>
      <c r="I44" s="175"/>
      <c r="J44" s="176"/>
      <c r="K44" s="201"/>
      <c r="L44" s="185"/>
      <c r="M44" s="65"/>
      <c r="N44" s="60">
        <f>VLOOKUP($U$8,'Nilai Tahriri'!$A$2:$AA$41,25,FALSE)</f>
        <v>9</v>
      </c>
      <c r="O44" s="81" t="s">
        <v>118</v>
      </c>
      <c r="P44" s="178" t="s">
        <v>115</v>
      </c>
      <c r="Q44" s="192"/>
      <c r="R44" s="6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1" t="s">
        <v>41</v>
      </c>
      <c r="C45" s="282"/>
      <c r="D45" s="282"/>
      <c r="E45" s="282"/>
      <c r="F45" s="282"/>
      <c r="G45" s="282"/>
      <c r="H45" s="282"/>
      <c r="I45" s="282"/>
      <c r="J45" s="282"/>
      <c r="K45" s="282"/>
      <c r="L45" s="185"/>
      <c r="M45" s="65"/>
      <c r="N45" s="60"/>
      <c r="O45" s="81" t="s">
        <v>75</v>
      </c>
      <c r="P45" s="178" t="s">
        <v>116</v>
      </c>
      <c r="Q45" s="192"/>
      <c r="R45" s="62">
        <v>37</v>
      </c>
      <c r="S45" s="1"/>
      <c r="T45" s="1"/>
      <c r="U45" s="1"/>
      <c r="V45" s="287"/>
      <c r="W45" s="287"/>
      <c r="X45" s="287"/>
      <c r="Y45" s="1"/>
      <c r="Z45" s="1"/>
      <c r="AA45" s="1"/>
      <c r="AB45" s="1"/>
    </row>
    <row r="46" spans="2:28" ht="15.65" customHeight="1" x14ac:dyDescent="0.35">
      <c r="B46" s="262" t="str">
        <f>VLOOKUP($U$8,Akhlak!$A$4:$J$43,10,FALSE)</f>
        <v/>
      </c>
      <c r="C46" s="263"/>
      <c r="D46" s="263"/>
      <c r="E46" s="263"/>
      <c r="F46" s="263"/>
      <c r="G46" s="263"/>
      <c r="H46" s="263"/>
      <c r="I46" s="263"/>
      <c r="J46" s="263"/>
      <c r="K46" s="264"/>
      <c r="L46" s="185"/>
      <c r="M46" s="65"/>
      <c r="N46" s="60"/>
      <c r="O46" s="81" t="s">
        <v>44</v>
      </c>
      <c r="P46" s="178" t="s">
        <v>117</v>
      </c>
      <c r="Q46" s="192"/>
      <c r="R46" s="6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5"/>
      <c r="C47" s="238"/>
      <c r="D47" s="238"/>
      <c r="E47" s="238"/>
      <c r="F47" s="238"/>
      <c r="G47" s="238"/>
      <c r="H47" s="238"/>
      <c r="I47" s="238"/>
      <c r="J47" s="238"/>
      <c r="K47" s="266"/>
      <c r="L47" s="185"/>
      <c r="M47" s="86"/>
      <c r="N47" s="60">
        <f>VLOOKUP($U$8,'Nilai Tahriri'!$A$2:$AA$41,26,FALSE)</f>
        <v>10</v>
      </c>
      <c r="O47" s="81" t="s">
        <v>119</v>
      </c>
      <c r="P47" s="178" t="s">
        <v>49</v>
      </c>
      <c r="Q47" s="192"/>
      <c r="R47" s="8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48" t="s">
        <v>266</v>
      </c>
      <c r="C48" s="249"/>
      <c r="D48" s="249"/>
      <c r="E48" s="249"/>
      <c r="F48" s="249"/>
      <c r="G48" s="249"/>
      <c r="H48" s="249"/>
      <c r="I48" s="249"/>
      <c r="J48" s="249"/>
      <c r="K48" s="88" t="s">
        <v>167</v>
      </c>
      <c r="L48" s="187"/>
      <c r="M48" s="256">
        <f>VLOOKUP($U$8,'Nilai Tahriri'!$A$2:$AA$41,27,FALSE)</f>
        <v>90.5</v>
      </c>
      <c r="N48" s="257" t="e">
        <f>VLOOKUP($U$8,'Nilai Tahriri'!$A$2:$AA$41,41,FALSE)</f>
        <v>#REF!</v>
      </c>
      <c r="O48" s="257" t="e">
        <f>VLOOKUP($U$8,'Nilai Tahriri'!$A$2:$AA$41,41,FALSE)</f>
        <v>#REF!</v>
      </c>
      <c r="P48" s="277" t="s">
        <v>23</v>
      </c>
      <c r="Q48" s="277"/>
      <c r="R48" s="278"/>
      <c r="S48" s="1"/>
      <c r="T48" s="1"/>
      <c r="U48" s="1"/>
      <c r="V48" s="1"/>
      <c r="W48" s="1"/>
      <c r="X48" s="1"/>
      <c r="Y48" s="1"/>
      <c r="Z48" s="237"/>
      <c r="AA48" s="237"/>
      <c r="AB48" s="237"/>
    </row>
    <row r="49" spans="2:28" ht="8.25" customHeight="1" x14ac:dyDescent="0.35"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90"/>
      <c r="M49" s="69"/>
      <c r="N49" s="91"/>
      <c r="O49" s="92"/>
      <c r="P49" s="85"/>
      <c r="Q49" s="85"/>
      <c r="R49" s="8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93"/>
      <c r="C50" s="227"/>
      <c r="D50" s="227"/>
      <c r="E50" s="227"/>
      <c r="F50" s="227"/>
      <c r="G50" s="227"/>
      <c r="H50" s="227"/>
      <c r="I50" s="227"/>
      <c r="J50" s="227"/>
      <c r="K50" s="227"/>
      <c r="L50" s="94"/>
      <c r="M50" s="240" t="str">
        <f>Biodata!$C$13</f>
        <v>١٩ من جمادى الآخر سنة ١٤٤٦ ه</v>
      </c>
      <c r="N50" s="240"/>
      <c r="O50" s="240"/>
      <c r="P50" s="240"/>
      <c r="Q50" s="235" t="s">
        <v>45</v>
      </c>
      <c r="R50" s="235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93"/>
      <c r="C51" s="227"/>
      <c r="D51" s="227"/>
      <c r="E51" s="227"/>
      <c r="F51" s="227"/>
      <c r="G51" s="227"/>
      <c r="H51" s="227"/>
      <c r="I51" s="227"/>
      <c r="J51" s="227"/>
      <c r="K51" s="227"/>
      <c r="L51" s="94"/>
      <c r="M51" s="240" t="str">
        <f>Biodata!$C$14</f>
        <v>٢٠ من ديسمبر سنة ٢٠٢٤ م</v>
      </c>
      <c r="N51" s="240"/>
      <c r="O51" s="240"/>
      <c r="P51" s="240"/>
      <c r="Q51" s="235"/>
      <c r="R51" s="235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93"/>
      <c r="C52" s="95"/>
      <c r="D52" s="95"/>
      <c r="E52" s="95"/>
      <c r="F52" s="95"/>
      <c r="G52" s="95"/>
      <c r="H52" s="95"/>
      <c r="I52" s="95"/>
      <c r="J52" s="95"/>
      <c r="K52" s="95"/>
      <c r="L52" s="96"/>
      <c r="M52" s="95"/>
      <c r="N52" s="97"/>
      <c r="O52" s="95"/>
      <c r="P52" s="95"/>
      <c r="Q52" s="95" t="s">
        <v>46</v>
      </c>
      <c r="R52" s="9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191" t="s">
        <v>47</v>
      </c>
      <c r="C53" s="191"/>
      <c r="D53" s="191"/>
      <c r="E53" s="191"/>
      <c r="F53" s="191"/>
      <c r="G53" s="191"/>
      <c r="H53" s="191"/>
      <c r="I53" s="191"/>
      <c r="J53" s="191"/>
      <c r="K53" s="191"/>
      <c r="L53" s="94"/>
      <c r="M53" s="93"/>
      <c r="N53" s="99"/>
      <c r="O53" s="180" t="s">
        <v>48</v>
      </c>
      <c r="P53" s="180"/>
      <c r="Q53" s="180"/>
      <c r="R53" s="9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8"/>
      <c r="C54" s="98"/>
      <c r="D54" s="98"/>
      <c r="E54" s="98"/>
      <c r="F54" s="98"/>
      <c r="G54" s="98"/>
      <c r="H54" s="98"/>
      <c r="I54" s="98"/>
      <c r="J54" s="98"/>
      <c r="K54" s="167" t="s">
        <v>144</v>
      </c>
      <c r="L54" s="167"/>
      <c r="M54" s="167"/>
      <c r="N54" s="167"/>
      <c r="O54" s="167"/>
      <c r="P54" s="94"/>
      <c r="Q54" s="94"/>
      <c r="R54" s="9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8"/>
      <c r="C55" s="98"/>
      <c r="D55" s="98"/>
      <c r="E55" s="98"/>
      <c r="F55" s="98"/>
      <c r="G55" s="98"/>
      <c r="H55" s="98"/>
      <c r="I55" s="98"/>
      <c r="J55" s="98"/>
      <c r="K55" s="98"/>
      <c r="M55" s="12"/>
      <c r="O55" s="94"/>
      <c r="P55" s="94"/>
      <c r="Q55" s="94"/>
      <c r="R55" s="9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94"/>
      <c r="M56" s="93"/>
      <c r="N56" s="99"/>
      <c r="O56" s="179" t="str">
        <f>Biodata!$C$19</f>
        <v xml:space="preserve">                    </v>
      </c>
      <c r="P56" s="179"/>
      <c r="Q56" s="179"/>
      <c r="R56" s="9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4"/>
      <c r="M57" s="93"/>
      <c r="N57" s="99"/>
      <c r="O57" s="101"/>
      <c r="P57" s="101"/>
      <c r="Q57" s="101"/>
      <c r="R57" s="9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93"/>
      <c r="C58" s="102"/>
      <c r="D58" s="102"/>
      <c r="E58" s="102"/>
      <c r="F58" s="102"/>
      <c r="G58" s="102"/>
      <c r="H58" s="102"/>
      <c r="I58" s="102"/>
      <c r="J58" s="102"/>
      <c r="K58" s="218" t="str">
        <f>Biodata!$C$16</f>
        <v>الأستاذ أحمد مهيمن الماجستير</v>
      </c>
      <c r="L58" s="218"/>
      <c r="M58" s="218"/>
      <c r="N58" s="218"/>
      <c r="O58" s="218"/>
      <c r="P58" s="102"/>
      <c r="Q58" s="102"/>
      <c r="R58" s="10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03"/>
      <c r="C59" s="103"/>
      <c r="D59" s="103"/>
      <c r="E59" s="103"/>
      <c r="F59" s="103"/>
      <c r="G59" s="103"/>
      <c r="H59" s="103"/>
      <c r="I59" s="103"/>
      <c r="J59" s="103"/>
      <c r="K59" s="12"/>
      <c r="L59" s="103"/>
      <c r="M59" s="103"/>
      <c r="N59" s="103"/>
      <c r="O59" s="103"/>
      <c r="P59" s="103"/>
      <c r="Q59" s="103"/>
      <c r="R59" s="10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5"/>
      <c r="M60" s="104"/>
      <c r="N60" s="106"/>
      <c r="O60" s="104"/>
      <c r="P60" s="104"/>
      <c r="Q60" s="104"/>
      <c r="R60" s="10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07"/>
      <c r="M61" s="1"/>
      <c r="N61" s="10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V10:V11"/>
    <mergeCell ref="V12:V13"/>
    <mergeCell ref="B39:K39"/>
    <mergeCell ref="P47:Q47"/>
    <mergeCell ref="C51:E51"/>
    <mergeCell ref="M3:N4"/>
    <mergeCell ref="C14:F14"/>
    <mergeCell ref="P15:Q15"/>
    <mergeCell ref="P17:Q17"/>
    <mergeCell ref="P48:R48"/>
    <mergeCell ref="D42:K42"/>
    <mergeCell ref="B45:K45"/>
    <mergeCell ref="P43:Q43"/>
    <mergeCell ref="B43:C44"/>
    <mergeCell ref="P44:Q44"/>
    <mergeCell ref="V45:X45"/>
    <mergeCell ref="C25:F25"/>
    <mergeCell ref="G7:K8"/>
    <mergeCell ref="P16:Q16"/>
    <mergeCell ref="G12:J12"/>
    <mergeCell ref="B3:C3"/>
    <mergeCell ref="C50:E50"/>
    <mergeCell ref="B1:L2"/>
    <mergeCell ref="P28:Q28"/>
    <mergeCell ref="B48:J48"/>
    <mergeCell ref="C24:F24"/>
    <mergeCell ref="H51:K51"/>
    <mergeCell ref="C23:F23"/>
    <mergeCell ref="F51:G51"/>
    <mergeCell ref="B36:K36"/>
    <mergeCell ref="G14:J14"/>
    <mergeCell ref="B42:C42"/>
    <mergeCell ref="D40:J40"/>
    <mergeCell ref="M48:O48"/>
    <mergeCell ref="P35:Q35"/>
    <mergeCell ref="C21:F21"/>
    <mergeCell ref="P9:Q9"/>
    <mergeCell ref="M7:N7"/>
    <mergeCell ref="C28:F28"/>
    <mergeCell ref="P30:Q30"/>
    <mergeCell ref="P29:Q29"/>
    <mergeCell ref="P31:Q31"/>
    <mergeCell ref="D37:J37"/>
    <mergeCell ref="P38:Q38"/>
    <mergeCell ref="G25:K25"/>
    <mergeCell ref="B40:C40"/>
    <mergeCell ref="Z48:AB48"/>
    <mergeCell ref="C8:F8"/>
    <mergeCell ref="G26:K26"/>
    <mergeCell ref="P13:Q13"/>
    <mergeCell ref="G21:K21"/>
    <mergeCell ref="G24:K24"/>
    <mergeCell ref="P33:Q33"/>
    <mergeCell ref="B41:C41"/>
    <mergeCell ref="M51:P51"/>
    <mergeCell ref="P34:Q34"/>
    <mergeCell ref="G20:K20"/>
    <mergeCell ref="M50:P50"/>
    <mergeCell ref="R6:R8"/>
    <mergeCell ref="C33:F33"/>
    <mergeCell ref="P46:Q46"/>
    <mergeCell ref="B46:K47"/>
    <mergeCell ref="C10:F10"/>
    <mergeCell ref="P24:Q24"/>
    <mergeCell ref="U10:U11"/>
    <mergeCell ref="U12:U13"/>
    <mergeCell ref="P37:Q37"/>
    <mergeCell ref="P10:Q10"/>
    <mergeCell ref="C31:F31"/>
    <mergeCell ref="P36:Q36"/>
    <mergeCell ref="K3:K4"/>
    <mergeCell ref="C20:F20"/>
    <mergeCell ref="L6:L8"/>
    <mergeCell ref="P18:Q18"/>
    <mergeCell ref="G17:K17"/>
    <mergeCell ref="P14:Q14"/>
    <mergeCell ref="C13:F13"/>
    <mergeCell ref="C11:F11"/>
    <mergeCell ref="F50:G50"/>
    <mergeCell ref="G23:K23"/>
    <mergeCell ref="H50:K50"/>
    <mergeCell ref="B37:C37"/>
    <mergeCell ref="G15:J15"/>
    <mergeCell ref="B35:K35"/>
    <mergeCell ref="G19:K19"/>
    <mergeCell ref="Q50:R51"/>
    <mergeCell ref="B4:C4"/>
    <mergeCell ref="R3:R4"/>
    <mergeCell ref="D3:J4"/>
    <mergeCell ref="P40:Q40"/>
    <mergeCell ref="P25:Q25"/>
    <mergeCell ref="G11:J11"/>
    <mergeCell ref="B6:K6"/>
    <mergeCell ref="P19:Q19"/>
    <mergeCell ref="B22:L22"/>
    <mergeCell ref="M6:Q6"/>
    <mergeCell ref="B7:F7"/>
    <mergeCell ref="B9:L9"/>
    <mergeCell ref="P11:Q11"/>
    <mergeCell ref="K58:O58"/>
    <mergeCell ref="P45:Q45"/>
    <mergeCell ref="O7:Q8"/>
    <mergeCell ref="G27:J27"/>
    <mergeCell ref="C15:F15"/>
    <mergeCell ref="C32:F32"/>
    <mergeCell ref="P12:Q12"/>
    <mergeCell ref="G13:J13"/>
    <mergeCell ref="C26:F26"/>
    <mergeCell ref="P27:Q27"/>
    <mergeCell ref="C12:F12"/>
    <mergeCell ref="B34:J34"/>
    <mergeCell ref="P39:Q39"/>
    <mergeCell ref="K43:K44"/>
    <mergeCell ref="B16:L16"/>
    <mergeCell ref="O3:Q4"/>
    <mergeCell ref="G10:K10"/>
    <mergeCell ref="K34:L34"/>
    <mergeCell ref="P21:Q21"/>
    <mergeCell ref="C27:F27"/>
    <mergeCell ref="G32:K32"/>
    <mergeCell ref="G31:K31"/>
    <mergeCell ref="D38:J38"/>
    <mergeCell ref="P42:Q42"/>
    <mergeCell ref="C30:F30"/>
    <mergeCell ref="P22:Q22"/>
    <mergeCell ref="C17:F17"/>
    <mergeCell ref="G28:K28"/>
    <mergeCell ref="C19:F19"/>
    <mergeCell ref="C18:F18"/>
    <mergeCell ref="B29:L29"/>
    <mergeCell ref="K54:O54"/>
    <mergeCell ref="G18:K18"/>
    <mergeCell ref="D43:J44"/>
    <mergeCell ref="P32:Q32"/>
    <mergeCell ref="O56:Q56"/>
    <mergeCell ref="O53:Q53"/>
    <mergeCell ref="B38:C38"/>
    <mergeCell ref="P23:Q23"/>
    <mergeCell ref="D41:J41"/>
    <mergeCell ref="P26:Q26"/>
    <mergeCell ref="L35:L48"/>
    <mergeCell ref="G30:K30"/>
    <mergeCell ref="B53:K53"/>
    <mergeCell ref="P41:Q41"/>
    <mergeCell ref="P20:Q20"/>
    <mergeCell ref="G33:K33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opLeftCell="A25" workbookViewId="0">
      <selection activeCell="E33" sqref="E33"/>
    </sheetView>
  </sheetViews>
  <sheetFormatPr defaultColWidth="8.7265625" defaultRowHeight="14.5" x14ac:dyDescent="0.35"/>
  <cols>
    <col min="1" max="1" width="5.26953125" style="109" customWidth="1"/>
    <col min="2" max="2" width="30.54296875" style="110" customWidth="1"/>
    <col min="3" max="3" width="8.7265625" style="109"/>
    <col min="4" max="4" width="11.26953125" style="109" bestFit="1" customWidth="1"/>
    <col min="5" max="5" width="13.81640625" style="111" bestFit="1" customWidth="1"/>
    <col min="6" max="6" width="9.1796875" style="111" bestFit="1" customWidth="1"/>
    <col min="7" max="7" width="10.7265625" style="109" bestFit="1" customWidth="1"/>
    <col min="8" max="16384" width="8.7265625" style="109"/>
  </cols>
  <sheetData>
    <row r="1" spans="1:7" ht="17.5" x14ac:dyDescent="0.35">
      <c r="A1" s="289" t="s">
        <v>156</v>
      </c>
      <c r="B1" s="289"/>
      <c r="C1" s="289"/>
      <c r="D1" s="289"/>
      <c r="E1" s="289"/>
      <c r="F1" s="289"/>
      <c r="G1" s="289"/>
    </row>
    <row r="2" spans="1:7" ht="6" customHeight="1" x14ac:dyDescent="0.35">
      <c r="A2" s="112"/>
      <c r="B2" s="113"/>
      <c r="C2" s="112"/>
      <c r="D2" s="112"/>
      <c r="E2" s="112"/>
      <c r="F2" s="112"/>
      <c r="G2" s="112"/>
    </row>
    <row r="3" spans="1:7" ht="17.5" x14ac:dyDescent="0.35">
      <c r="A3" s="290" t="str">
        <f>Biodata!C4</f>
        <v>الثالث ب للبنين</v>
      </c>
      <c r="B3" s="290"/>
      <c r="C3" s="290"/>
      <c r="D3" s="290"/>
      <c r="E3" s="290"/>
      <c r="F3" s="290"/>
      <c r="G3" s="290"/>
    </row>
    <row r="5" spans="1:7" ht="22" customHeight="1" x14ac:dyDescent="0.35">
      <c r="A5" s="114" t="s">
        <v>60</v>
      </c>
      <c r="B5" s="114" t="s">
        <v>151</v>
      </c>
      <c r="C5" s="114" t="s">
        <v>50</v>
      </c>
      <c r="D5" s="114" t="s">
        <v>61</v>
      </c>
      <c r="E5" s="114" t="s">
        <v>154</v>
      </c>
      <c r="F5" s="114" t="s">
        <v>155</v>
      </c>
      <c r="G5" s="114" t="s">
        <v>153</v>
      </c>
    </row>
    <row r="6" spans="1:7" ht="18" customHeight="1" x14ac:dyDescent="0.35">
      <c r="A6" s="115">
        <v>1</v>
      </c>
      <c r="B6" s="116" t="str">
        <f>'Data Siswa'!B17</f>
        <v>MUHAMMAD BILAL</v>
      </c>
      <c r="C6" s="115" t="str">
        <f>'Data Siswa'!C17</f>
        <v>0223</v>
      </c>
      <c r="D6" s="117">
        <f>'Nilai Syafahi'!V19</f>
        <v>252.4</v>
      </c>
      <c r="E6" s="118">
        <f>'Nilai Syafahi'!W19</f>
        <v>6.6421052631578945</v>
      </c>
      <c r="F6" s="119">
        <f ca="1">'Nilai Syafahi'!X19</f>
        <v>1</v>
      </c>
      <c r="G6" s="119" t="str">
        <f>'Nilai Syafahi'!Y19</f>
        <v>-</v>
      </c>
    </row>
    <row r="7" spans="1:7" ht="18" customHeight="1" x14ac:dyDescent="0.35">
      <c r="A7" s="115">
        <v>2</v>
      </c>
      <c r="B7" s="116" t="str">
        <f>'Data Siswa'!B4</f>
        <v>AKBAR FAISAL</v>
      </c>
      <c r="C7" s="115" t="str">
        <f>'Data Siswa'!C4</f>
        <v>0210</v>
      </c>
      <c r="D7" s="117">
        <f>'Nilai Syafahi'!V6</f>
        <v>252.1</v>
      </c>
      <c r="E7" s="118">
        <f>'Nilai Syafahi'!W6</f>
        <v>6.6342105263157896</v>
      </c>
      <c r="F7" s="119">
        <f ca="1">'Nilai Syafahi'!X6</f>
        <v>2</v>
      </c>
      <c r="G7" s="119" t="str">
        <f>'Nilai Syafahi'!Y6</f>
        <v>-</v>
      </c>
    </row>
    <row r="8" spans="1:7" ht="18" customHeight="1" x14ac:dyDescent="0.35">
      <c r="A8" s="115">
        <v>3</v>
      </c>
      <c r="B8" s="116" t="str">
        <f>'Data Siswa'!B26</f>
        <v>SHEEHAN FAVIAN ASFAR</v>
      </c>
      <c r="C8" s="115" t="str">
        <f>'Data Siswa'!C26</f>
        <v>0232</v>
      </c>
      <c r="D8" s="117">
        <f>'Nilai Syafahi'!V28</f>
        <v>247.70000000000002</v>
      </c>
      <c r="E8" s="118">
        <f>'Nilai Syafahi'!W28</f>
        <v>6.5184210526315791</v>
      </c>
      <c r="F8" s="119">
        <f ca="1">'Nilai Syafahi'!X28</f>
        <v>3</v>
      </c>
      <c r="G8" s="119" t="str">
        <f>'Nilai Syafahi'!Y28</f>
        <v>-</v>
      </c>
    </row>
    <row r="9" spans="1:7" ht="18" customHeight="1" x14ac:dyDescent="0.35">
      <c r="A9" s="115">
        <v>4</v>
      </c>
      <c r="B9" s="116" t="str">
        <f>'Data Siswa'!B2</f>
        <v>ABDUL HADI RIZKI</v>
      </c>
      <c r="C9" s="115" t="str">
        <f>'Data Siswa'!C2</f>
        <v>0208</v>
      </c>
      <c r="D9" s="117">
        <f>'Nilai Syafahi'!V4</f>
        <v>246.10000000000002</v>
      </c>
      <c r="E9" s="118">
        <f>'Nilai Syafahi'!W4</f>
        <v>6.4763157894736851</v>
      </c>
      <c r="F9" s="119">
        <f ca="1">'Nilai Syafahi'!X4</f>
        <v>4</v>
      </c>
      <c r="G9" s="119" t="str">
        <f>'Nilai Syafahi'!Y4</f>
        <v>-</v>
      </c>
    </row>
    <row r="10" spans="1:7" ht="18" customHeight="1" x14ac:dyDescent="0.35">
      <c r="A10" s="115">
        <v>5</v>
      </c>
      <c r="B10" s="116" t="str">
        <f>'Data Siswa'!B13</f>
        <v>MOCHAMAD HARIS AL FIKRI</v>
      </c>
      <c r="C10" s="115" t="str">
        <f>'Data Siswa'!C13</f>
        <v>0219</v>
      </c>
      <c r="D10" s="117">
        <f>'Nilai Syafahi'!V15</f>
        <v>245.89999999999998</v>
      </c>
      <c r="E10" s="118">
        <f>'Nilai Syafahi'!W15</f>
        <v>6.4710526315789467</v>
      </c>
      <c r="F10" s="119">
        <f ca="1">'Nilai Syafahi'!X15</f>
        <v>5</v>
      </c>
      <c r="G10" s="119" t="str">
        <f>'Nilai Syafahi'!Y15</f>
        <v>-</v>
      </c>
    </row>
    <row r="11" spans="1:7" ht="18" customHeight="1" x14ac:dyDescent="0.35">
      <c r="A11" s="115">
        <v>6</v>
      </c>
      <c r="B11" s="116" t="str">
        <f>'Data Siswa'!B18</f>
        <v>MUHAMMAD RIDHO INSAN MUTTAQIN</v>
      </c>
      <c r="C11" s="115" t="str">
        <f>'Data Siswa'!C18</f>
        <v>0224</v>
      </c>
      <c r="D11" s="117">
        <f>'Nilai Syafahi'!V20</f>
        <v>245.5</v>
      </c>
      <c r="E11" s="118">
        <f>'Nilai Syafahi'!W20</f>
        <v>6.4605263157894735</v>
      </c>
      <c r="F11" s="119">
        <f ca="1">'Nilai Syafahi'!X20</f>
        <v>6</v>
      </c>
      <c r="G11" s="119" t="str">
        <f>'Nilai Syafahi'!Y20</f>
        <v>-</v>
      </c>
    </row>
    <row r="12" spans="1:7" ht="18" customHeight="1" x14ac:dyDescent="0.35">
      <c r="A12" s="115">
        <v>7</v>
      </c>
      <c r="B12" s="116" t="str">
        <f>'Data Siswa'!B23</f>
        <v>RAFIF ALMER GHANI</v>
      </c>
      <c r="C12" s="115" t="str">
        <f>'Data Siswa'!C23</f>
        <v>0229</v>
      </c>
      <c r="D12" s="117">
        <f>'Nilai Syafahi'!V25</f>
        <v>242.3</v>
      </c>
      <c r="E12" s="118">
        <f>'Nilai Syafahi'!W25</f>
        <v>6.3763157894736846</v>
      </c>
      <c r="F12" s="119">
        <f ca="1">'Nilai Syafahi'!X25</f>
        <v>7</v>
      </c>
      <c r="G12" s="119" t="str">
        <f>'Nilai Syafahi'!Y25</f>
        <v>-</v>
      </c>
    </row>
    <row r="13" spans="1:7" ht="18" customHeight="1" x14ac:dyDescent="0.35">
      <c r="A13" s="115">
        <v>8</v>
      </c>
      <c r="B13" s="116" t="str">
        <f>'Data Siswa'!B9</f>
        <v>FATA RAJA ASROF</v>
      </c>
      <c r="C13" s="115" t="str">
        <f>'Data Siswa'!C9</f>
        <v>0215</v>
      </c>
      <c r="D13" s="117">
        <f>'Nilai Syafahi'!V11</f>
        <v>241.39999999999998</v>
      </c>
      <c r="E13" s="118">
        <f>'Nilai Syafahi'!W11</f>
        <v>6.352631578947368</v>
      </c>
      <c r="F13" s="119">
        <f ca="1">'Nilai Syafahi'!X11</f>
        <v>8</v>
      </c>
      <c r="G13" s="119" t="str">
        <f>'Nilai Syafahi'!Y11</f>
        <v>-</v>
      </c>
    </row>
    <row r="14" spans="1:7" ht="18" customHeight="1" x14ac:dyDescent="0.35">
      <c r="A14" s="115">
        <v>9</v>
      </c>
      <c r="B14" s="116" t="str">
        <f>'Data Siswa'!B24</f>
        <v>RAHMAT HIDAYAT</v>
      </c>
      <c r="C14" s="115" t="str">
        <f>'Data Siswa'!C24</f>
        <v>0230</v>
      </c>
      <c r="D14" s="117">
        <f>'Nilai Syafahi'!V26</f>
        <v>240.9</v>
      </c>
      <c r="E14" s="118">
        <f>'Nilai Syafahi'!W26</f>
        <v>6.3394736842105264</v>
      </c>
      <c r="F14" s="119">
        <f ca="1">'Nilai Syafahi'!X26</f>
        <v>9</v>
      </c>
      <c r="G14" s="119" t="str">
        <f>'Nilai Syafahi'!Y26</f>
        <v>-</v>
      </c>
    </row>
    <row r="15" spans="1:7" ht="18" customHeight="1" x14ac:dyDescent="0.35">
      <c r="A15" s="115">
        <v>10</v>
      </c>
      <c r="B15" s="116" t="str">
        <f>'Data Siswa'!B7</f>
        <v>DWIKA FAIRUZ AL GHIFFARI</v>
      </c>
      <c r="C15" s="115" t="str">
        <f>'Data Siswa'!C7</f>
        <v>0213</v>
      </c>
      <c r="D15" s="117">
        <f>'Nilai Syafahi'!V9</f>
        <v>240.7</v>
      </c>
      <c r="E15" s="118">
        <f>'Nilai Syafahi'!W9</f>
        <v>6.3342105263157888</v>
      </c>
      <c r="F15" s="119">
        <f ca="1">'Nilai Syafahi'!X9</f>
        <v>10</v>
      </c>
      <c r="G15" s="119" t="str">
        <f>'Nilai Syafahi'!Y9</f>
        <v>-</v>
      </c>
    </row>
    <row r="16" spans="1:7" ht="18" customHeight="1" x14ac:dyDescent="0.35">
      <c r="A16" s="115">
        <v>11</v>
      </c>
      <c r="B16" s="116" t="str">
        <f>'Data Siswa'!B5</f>
        <v>BAREL DIKA</v>
      </c>
      <c r="C16" s="115" t="str">
        <f>'Data Siswa'!C5</f>
        <v>0211</v>
      </c>
      <c r="D16" s="117">
        <f>'Nilai Syafahi'!V7</f>
        <v>240.4</v>
      </c>
      <c r="E16" s="118">
        <f>'Nilai Syafahi'!W7</f>
        <v>6.3263157894736848</v>
      </c>
      <c r="F16" s="119">
        <f ca="1">'Nilai Syafahi'!X7</f>
        <v>11</v>
      </c>
      <c r="G16" s="119" t="str">
        <f>'Nilai Syafahi'!Y7</f>
        <v>-</v>
      </c>
    </row>
    <row r="17" spans="1:7" ht="18" customHeight="1" x14ac:dyDescent="0.35">
      <c r="A17" s="115">
        <v>12</v>
      </c>
      <c r="B17" s="116" t="str">
        <f>'Data Siswa'!B20</f>
        <v>NAZRIL ARSYAD</v>
      </c>
      <c r="C17" s="115" t="str">
        <f>'Data Siswa'!C20</f>
        <v>0226</v>
      </c>
      <c r="D17" s="117">
        <f>'Nilai Syafahi'!V22</f>
        <v>239.70000000000002</v>
      </c>
      <c r="E17" s="118">
        <f>'Nilai Syafahi'!W22</f>
        <v>6.3078947368421057</v>
      </c>
      <c r="F17" s="119">
        <f ca="1">'Nilai Syafahi'!X22</f>
        <v>12</v>
      </c>
      <c r="G17" s="119" t="str">
        <f>'Nilai Syafahi'!Y22</f>
        <v>-</v>
      </c>
    </row>
    <row r="18" spans="1:7" ht="18" customHeight="1" x14ac:dyDescent="0.35">
      <c r="A18" s="115">
        <v>13</v>
      </c>
      <c r="B18" s="116" t="str">
        <f>'Data Siswa'!B10</f>
        <v>IBRAHIM ARKAN RAMADHAN</v>
      </c>
      <c r="C18" s="115" t="str">
        <f>'Data Siswa'!C10</f>
        <v>0216</v>
      </c>
      <c r="D18" s="117">
        <f>'Nilai Syafahi'!V12</f>
        <v>238.8</v>
      </c>
      <c r="E18" s="118">
        <f>'Nilai Syafahi'!W12</f>
        <v>6.2842105263157899</v>
      </c>
      <c r="F18" s="119">
        <f ca="1">'Nilai Syafahi'!X12</f>
        <v>13</v>
      </c>
      <c r="G18" s="119" t="str">
        <f>'Nilai Syafahi'!Y12</f>
        <v>-</v>
      </c>
    </row>
    <row r="19" spans="1:7" ht="18" customHeight="1" x14ac:dyDescent="0.35">
      <c r="A19" s="115">
        <v>14</v>
      </c>
      <c r="B19" s="116" t="str">
        <f>'Data Siswa'!B25</f>
        <v>RIZKI ALFIANSYAH</v>
      </c>
      <c r="C19" s="115" t="str">
        <f>'Data Siswa'!C25</f>
        <v>0231</v>
      </c>
      <c r="D19" s="117">
        <f>'Nilai Syafahi'!V27</f>
        <v>238.4</v>
      </c>
      <c r="E19" s="118">
        <f>'Nilai Syafahi'!W27</f>
        <v>6.2736842105263158</v>
      </c>
      <c r="F19" s="119">
        <f ca="1">'Nilai Syafahi'!X27</f>
        <v>14</v>
      </c>
      <c r="G19" s="119" t="str">
        <f>'Nilai Syafahi'!Y27</f>
        <v>-</v>
      </c>
    </row>
    <row r="20" spans="1:7" ht="18" customHeight="1" x14ac:dyDescent="0.35">
      <c r="A20" s="115">
        <v>15</v>
      </c>
      <c r="B20" s="116" t="str">
        <f>'Data Siswa'!B19</f>
        <v>MULKHAN DICKY KURNIAWAN</v>
      </c>
      <c r="C20" s="115" t="str">
        <f>'Data Siswa'!C19</f>
        <v>0225</v>
      </c>
      <c r="D20" s="117">
        <f>'Nilai Syafahi'!V21</f>
        <v>237.5</v>
      </c>
      <c r="E20" s="118">
        <f>'Nilai Syafahi'!W21</f>
        <v>6.25</v>
      </c>
      <c r="F20" s="119">
        <f ca="1">'Nilai Syafahi'!X21</f>
        <v>15</v>
      </c>
      <c r="G20" s="119" t="str">
        <f>'Nilai Syafahi'!Y21</f>
        <v>-</v>
      </c>
    </row>
    <row r="21" spans="1:7" ht="18" customHeight="1" x14ac:dyDescent="0.35">
      <c r="A21" s="115">
        <v>16</v>
      </c>
      <c r="B21" s="116" t="str">
        <f>'Data Siswa'!B22</f>
        <v>RAFA FIRZA MULIA</v>
      </c>
      <c r="C21" s="115" t="str">
        <f>'Data Siswa'!C22</f>
        <v>0228</v>
      </c>
      <c r="D21" s="117">
        <f>'Nilai Syafahi'!V24</f>
        <v>236.4</v>
      </c>
      <c r="E21" s="118">
        <f>'Nilai Syafahi'!W24</f>
        <v>6.2210526315789476</v>
      </c>
      <c r="F21" s="119">
        <f ca="1">'Nilai Syafahi'!X24</f>
        <v>16</v>
      </c>
      <c r="G21" s="119" t="str">
        <f>'Nilai Syafahi'!Y24</f>
        <v>-</v>
      </c>
    </row>
    <row r="22" spans="1:7" ht="18" customHeight="1" x14ac:dyDescent="0.35">
      <c r="A22" s="115">
        <v>17</v>
      </c>
      <c r="B22" s="116" t="str">
        <f>'Data Siswa'!B14</f>
        <v>MOH AZZAM SYAH</v>
      </c>
      <c r="C22" s="115" t="str">
        <f>'Data Siswa'!C14</f>
        <v>0220</v>
      </c>
      <c r="D22" s="117">
        <f>'Nilai Syafahi'!V16</f>
        <v>236.3</v>
      </c>
      <c r="E22" s="118">
        <f>'Nilai Syafahi'!W16</f>
        <v>6.2184210526315793</v>
      </c>
      <c r="F22" s="119">
        <f ca="1">'Nilai Syafahi'!X16</f>
        <v>17</v>
      </c>
      <c r="G22" s="119" t="str">
        <f>'Nilai Syafahi'!Y16</f>
        <v>-</v>
      </c>
    </row>
    <row r="23" spans="1:7" ht="18" customHeight="1" x14ac:dyDescent="0.35">
      <c r="A23" s="115">
        <v>18</v>
      </c>
      <c r="B23" s="116" t="str">
        <f>'Data Siswa'!B21</f>
        <v>RAFA ARRAYA PUTRA RIDHOI</v>
      </c>
      <c r="C23" s="115" t="str">
        <f>'Data Siswa'!C21</f>
        <v>0227</v>
      </c>
      <c r="D23" s="117">
        <f>'Nilai Syafahi'!V23</f>
        <v>236.1</v>
      </c>
      <c r="E23" s="118">
        <f>'Nilai Syafahi'!W23</f>
        <v>6.2131578947368418</v>
      </c>
      <c r="F23" s="119">
        <f ca="1">'Nilai Syafahi'!X23</f>
        <v>18</v>
      </c>
      <c r="G23" s="119" t="str">
        <f>'Nilai Syafahi'!Y23</f>
        <v>-</v>
      </c>
    </row>
    <row r="24" spans="1:7" ht="18" customHeight="1" x14ac:dyDescent="0.35">
      <c r="A24" s="115">
        <v>19</v>
      </c>
      <c r="B24" s="116" t="str">
        <f>'Data Siswa'!B16</f>
        <v>MUHAMAD RIFKI AGUSTIAN</v>
      </c>
      <c r="C24" s="115" t="str">
        <f>'Data Siswa'!C16</f>
        <v>0222</v>
      </c>
      <c r="D24" s="117">
        <f>'Nilai Syafahi'!V18</f>
        <v>235.57</v>
      </c>
      <c r="E24" s="118">
        <f>'Nilai Syafahi'!W18</f>
        <v>6.1992105263157891</v>
      </c>
      <c r="F24" s="119">
        <f ca="1">'Nilai Syafahi'!X18</f>
        <v>19</v>
      </c>
      <c r="G24" s="119" t="str">
        <f>'Nilai Syafahi'!Y18</f>
        <v>-</v>
      </c>
    </row>
    <row r="25" spans="1:7" ht="18" customHeight="1" x14ac:dyDescent="0.35">
      <c r="A25" s="115">
        <v>20</v>
      </c>
      <c r="B25" s="116" t="str">
        <f>'Data Siswa'!B11</f>
        <v>JAMI ADITYA PUTRA</v>
      </c>
      <c r="C25" s="115" t="str">
        <f>'Data Siswa'!C11</f>
        <v>0217</v>
      </c>
      <c r="D25" s="117">
        <f>'Nilai Syafahi'!V13</f>
        <v>234.7</v>
      </c>
      <c r="E25" s="118">
        <f>'Nilai Syafahi'!W13</f>
        <v>6.1763157894736835</v>
      </c>
      <c r="F25" s="119">
        <f ca="1">'Nilai Syafahi'!X13</f>
        <v>20</v>
      </c>
      <c r="G25" s="119" t="str">
        <f>'Nilai Syafahi'!Y13</f>
        <v>-</v>
      </c>
    </row>
    <row r="26" spans="1:7" ht="18" customHeight="1" x14ac:dyDescent="0.35">
      <c r="A26" s="115">
        <v>21</v>
      </c>
      <c r="B26" s="116" t="str">
        <f>'Data Siswa'!B6</f>
        <v>DHIYA HAFIZH MURTADHO</v>
      </c>
      <c r="C26" s="115" t="str">
        <f>'Data Siswa'!C6</f>
        <v>0212</v>
      </c>
      <c r="D26" s="117">
        <f>'Nilai Syafahi'!V8</f>
        <v>233.29999999999998</v>
      </c>
      <c r="E26" s="118">
        <f>'Nilai Syafahi'!W8</f>
        <v>6.1394736842105262</v>
      </c>
      <c r="F26" s="119">
        <f ca="1">'Nilai Syafahi'!X8</f>
        <v>21</v>
      </c>
      <c r="G26" s="119" t="str">
        <f>'Nilai Syafahi'!Y8</f>
        <v>-</v>
      </c>
    </row>
    <row r="27" spans="1:7" ht="18" customHeight="1" x14ac:dyDescent="0.35">
      <c r="A27" s="115">
        <v>22</v>
      </c>
      <c r="B27" s="116" t="str">
        <f>'Data Siswa'!B8</f>
        <v>FARUQ ALFADLI</v>
      </c>
      <c r="C27" s="115" t="str">
        <f>'Data Siswa'!C8</f>
        <v>0214</v>
      </c>
      <c r="D27" s="117">
        <f>'Nilai Syafahi'!V10</f>
        <v>228.89999999999998</v>
      </c>
      <c r="E27" s="118">
        <f>'Nilai Syafahi'!W10</f>
        <v>6.0236842105263149</v>
      </c>
      <c r="F27" s="119">
        <f ca="1">'Nilai Syafahi'!X10</f>
        <v>22</v>
      </c>
      <c r="G27" s="119" t="str">
        <f>'Nilai Syafahi'!Y10</f>
        <v>-</v>
      </c>
    </row>
    <row r="28" spans="1:7" ht="18" customHeight="1" x14ac:dyDescent="0.35">
      <c r="A28" s="115">
        <v>23</v>
      </c>
      <c r="B28" s="116" t="str">
        <f>'Data Siswa'!B3</f>
        <v>AHMAD SYAFII AL MUKTI</v>
      </c>
      <c r="C28" s="115" t="str">
        <f>'Data Siswa'!C3</f>
        <v>0209</v>
      </c>
      <c r="D28" s="117">
        <f>'Nilai Syafahi'!V5</f>
        <v>227.2</v>
      </c>
      <c r="E28" s="118">
        <f>'Nilai Syafahi'!W5</f>
        <v>5.9789473684210526</v>
      </c>
      <c r="F28" s="119">
        <f ca="1">'Nilai Syafahi'!X5</f>
        <v>23</v>
      </c>
      <c r="G28" s="119" t="str">
        <f>'Nilai Syafahi'!Y5</f>
        <v>-</v>
      </c>
    </row>
    <row r="29" spans="1:7" ht="18" customHeight="1" x14ac:dyDescent="0.35">
      <c r="A29" s="115">
        <v>24</v>
      </c>
      <c r="B29" s="116" t="str">
        <f>'Data Siswa'!B12</f>
        <v>MOCHAMAD ARRAFI GIYANTO</v>
      </c>
      <c r="C29" s="115" t="str">
        <f>'Data Siswa'!C12</f>
        <v>0218</v>
      </c>
      <c r="D29" s="117">
        <f>'Nilai Syafahi'!V14</f>
        <v>226.5</v>
      </c>
      <c r="E29" s="118">
        <f>'Nilai Syafahi'!W14</f>
        <v>5.9605263157894735</v>
      </c>
      <c r="F29" s="119">
        <f ca="1">'Nilai Syafahi'!X14</f>
        <v>24</v>
      </c>
      <c r="G29" s="119" t="str">
        <f>'Nilai Syafahi'!Y14</f>
        <v>-</v>
      </c>
    </row>
    <row r="30" spans="1:7" ht="18" customHeight="1" x14ac:dyDescent="0.35">
      <c r="A30" s="115">
        <v>25</v>
      </c>
      <c r="B30" s="116" t="str">
        <f>'Data Siswa'!B15</f>
        <v>MUHAMAD RIFAL RAHMADANI</v>
      </c>
      <c r="C30" s="115" t="str">
        <f>'Data Siswa'!C15</f>
        <v>0221</v>
      </c>
      <c r="D30" s="117">
        <f>'Nilai Syafahi'!V17</f>
        <v>226.29999999999998</v>
      </c>
      <c r="E30" s="118">
        <f>'Nilai Syafahi'!W17</f>
        <v>5.9552631578947368</v>
      </c>
      <c r="F30" s="119">
        <f ca="1">'Nilai Syafahi'!X17</f>
        <v>25</v>
      </c>
      <c r="G30" s="119" t="str">
        <f>'Nilai Syafahi'!Y17</f>
        <v>-</v>
      </c>
    </row>
    <row r="31" spans="1:7" ht="18" customHeight="1" x14ac:dyDescent="0.35">
      <c r="A31" s="115">
        <v>26</v>
      </c>
      <c r="B31" s="116">
        <f>'Data Siswa'!B27</f>
        <v>0</v>
      </c>
      <c r="C31" s="115">
        <f>'Data Siswa'!C27</f>
        <v>0</v>
      </c>
      <c r="D31" s="117">
        <f>'Nilai Syafahi'!V29</f>
        <v>0</v>
      </c>
      <c r="E31" s="118" t="e">
        <f>'Nilai Syafahi'!W29</f>
        <v>#DIV/0!</v>
      </c>
      <c r="F31" s="119">
        <f ca="1">'Nilai Syafahi'!X29</f>
        <v>26</v>
      </c>
      <c r="G31" s="119" t="str">
        <f>'Nilai Syafahi'!Y29</f>
        <v>-</v>
      </c>
    </row>
    <row r="32" spans="1:7" ht="18" customHeight="1" x14ac:dyDescent="0.35">
      <c r="A32" s="115">
        <v>27</v>
      </c>
      <c r="B32" s="116">
        <f>'Data Siswa'!B28</f>
        <v>0</v>
      </c>
      <c r="C32" s="115">
        <f>'Data Siswa'!C28</f>
        <v>0</v>
      </c>
      <c r="D32" s="117">
        <f>'Nilai Syafahi'!V30</f>
        <v>0</v>
      </c>
      <c r="E32" s="118" t="e">
        <f>'Nilai Syafahi'!W30</f>
        <v>#DIV/0!</v>
      </c>
      <c r="F32" s="119">
        <f ca="1">'Nilai Syafahi'!X30</f>
        <v>26</v>
      </c>
      <c r="G32" s="119" t="str">
        <f>'Nilai Syafahi'!Y30</f>
        <v>-</v>
      </c>
    </row>
    <row r="33" spans="1:7" ht="18" customHeight="1" x14ac:dyDescent="0.35">
      <c r="A33" s="115">
        <v>28</v>
      </c>
      <c r="B33" s="116">
        <f>'Data Siswa'!B29</f>
        <v>0</v>
      </c>
      <c r="C33" s="115">
        <f>'Data Siswa'!C29</f>
        <v>0</v>
      </c>
      <c r="D33" s="117">
        <f>'Nilai Syafahi'!V31</f>
        <v>0</v>
      </c>
      <c r="E33" s="118" t="e">
        <f>'Nilai Syafahi'!W31</f>
        <v>#DIV/0!</v>
      </c>
      <c r="F33" s="119">
        <f ca="1">'Nilai Syafahi'!X31</f>
        <v>26</v>
      </c>
      <c r="G33" s="119" t="str">
        <f>'Nilai Syafahi'!Y31</f>
        <v>-</v>
      </c>
    </row>
    <row r="34" spans="1:7" ht="18" customHeight="1" x14ac:dyDescent="0.35">
      <c r="A34" s="115">
        <v>29</v>
      </c>
      <c r="B34" s="116">
        <f>'Data Siswa'!B30</f>
        <v>0</v>
      </c>
      <c r="C34" s="115">
        <f>'Data Siswa'!C30</f>
        <v>0</v>
      </c>
      <c r="D34" s="117">
        <f>'Nilai Syafahi'!V32</f>
        <v>0</v>
      </c>
      <c r="E34" s="118" t="e">
        <f>'Nilai Syafahi'!W32</f>
        <v>#DIV/0!</v>
      </c>
      <c r="F34" s="119">
        <f ca="1">'Nilai Syafahi'!X32</f>
        <v>26</v>
      </c>
      <c r="G34" s="119" t="str">
        <f>'Nilai Syafahi'!Y32</f>
        <v>-</v>
      </c>
    </row>
    <row r="35" spans="1:7" ht="18" customHeight="1" x14ac:dyDescent="0.35">
      <c r="A35" s="115">
        <v>30</v>
      </c>
      <c r="B35" s="116">
        <f>'Data Siswa'!B31</f>
        <v>0</v>
      </c>
      <c r="C35" s="115">
        <f>'Data Siswa'!C31</f>
        <v>0</v>
      </c>
      <c r="D35" s="117">
        <f>'Nilai Syafahi'!V33</f>
        <v>0</v>
      </c>
      <c r="E35" s="118" t="e">
        <f>'Nilai Syafahi'!W33</f>
        <v>#DIV/0!</v>
      </c>
      <c r="F35" s="119">
        <f ca="1">'Nilai Syafahi'!X33</f>
        <v>26</v>
      </c>
      <c r="G35" s="119" t="str">
        <f>'Nilai Syafahi'!Y33</f>
        <v>-</v>
      </c>
    </row>
    <row r="36" spans="1:7" ht="18" customHeight="1" x14ac:dyDescent="0.35">
      <c r="A36" s="115">
        <v>31</v>
      </c>
      <c r="B36" s="116">
        <f>'Data Siswa'!B32</f>
        <v>0</v>
      </c>
      <c r="C36" s="115">
        <f>'Data Siswa'!C32</f>
        <v>0</v>
      </c>
      <c r="D36" s="117">
        <f>'Nilai Syafahi'!V34</f>
        <v>0</v>
      </c>
      <c r="E36" s="118" t="e">
        <f>'Nilai Syafahi'!W34</f>
        <v>#DIV/0!</v>
      </c>
      <c r="F36" s="119">
        <f ca="1">'Nilai Syafahi'!X34</f>
        <v>26</v>
      </c>
      <c r="G36" s="119" t="str">
        <f>'Nilai Syafahi'!Y34</f>
        <v>-</v>
      </c>
    </row>
    <row r="37" spans="1:7" ht="18" customHeight="1" x14ac:dyDescent="0.35">
      <c r="A37" s="115">
        <v>32</v>
      </c>
      <c r="B37" s="116">
        <f>'Data Siswa'!B33</f>
        <v>0</v>
      </c>
      <c r="C37" s="115">
        <f>'Data Siswa'!C33</f>
        <v>0</v>
      </c>
      <c r="D37" s="117">
        <f>'Nilai Syafahi'!V35</f>
        <v>0</v>
      </c>
      <c r="E37" s="118" t="e">
        <f>'Nilai Syafahi'!W35</f>
        <v>#DIV/0!</v>
      </c>
      <c r="F37" s="119">
        <f ca="1">'Nilai Syafahi'!X35</f>
        <v>26</v>
      </c>
      <c r="G37" s="119" t="str">
        <f>'Nilai Syafahi'!Y35</f>
        <v>-</v>
      </c>
    </row>
    <row r="38" spans="1:7" ht="18" customHeight="1" x14ac:dyDescent="0.35">
      <c r="A38" s="115">
        <v>33</v>
      </c>
      <c r="B38" s="116">
        <f>'Data Siswa'!B34</f>
        <v>0</v>
      </c>
      <c r="C38" s="115">
        <f>'Data Siswa'!C34</f>
        <v>0</v>
      </c>
      <c r="D38" s="117">
        <f>'Nilai Syafahi'!V36</f>
        <v>0</v>
      </c>
      <c r="E38" s="118" t="e">
        <f>'Nilai Syafahi'!W36</f>
        <v>#DIV/0!</v>
      </c>
      <c r="F38" s="119">
        <f ca="1">'Nilai Syafahi'!X36</f>
        <v>26</v>
      </c>
      <c r="G38" s="119" t="str">
        <f>'Nilai Syafahi'!Y36</f>
        <v>-</v>
      </c>
    </row>
    <row r="39" spans="1:7" ht="18" customHeight="1" x14ac:dyDescent="0.35">
      <c r="A39" s="115">
        <v>34</v>
      </c>
      <c r="B39" s="116">
        <f>'Data Siswa'!B35</f>
        <v>0</v>
      </c>
      <c r="C39" s="115">
        <f>'Data Siswa'!C35</f>
        <v>0</v>
      </c>
      <c r="D39" s="117">
        <f>'Nilai Syafahi'!V37</f>
        <v>0</v>
      </c>
      <c r="E39" s="118" t="e">
        <f>'Nilai Syafahi'!W37</f>
        <v>#DIV/0!</v>
      </c>
      <c r="F39" s="119">
        <f ca="1">'Nilai Syafahi'!X37</f>
        <v>26</v>
      </c>
      <c r="G39" s="119" t="str">
        <f>'Nilai Syafahi'!Y37</f>
        <v>-</v>
      </c>
    </row>
    <row r="40" spans="1:7" ht="18" customHeight="1" x14ac:dyDescent="0.35">
      <c r="A40" s="115">
        <v>35</v>
      </c>
      <c r="B40" s="116">
        <f>'Data Siswa'!B36</f>
        <v>0</v>
      </c>
      <c r="C40" s="115">
        <f>'Data Siswa'!C36</f>
        <v>0</v>
      </c>
      <c r="D40" s="117">
        <f>'Nilai Syafahi'!V38</f>
        <v>0</v>
      </c>
      <c r="E40" s="118" t="e">
        <f>'Nilai Syafahi'!W38</f>
        <v>#DIV/0!</v>
      </c>
      <c r="F40" s="119">
        <f ca="1">'Nilai Syafahi'!X38</f>
        <v>26</v>
      </c>
      <c r="G40" s="119" t="str">
        <f>'Nilai Syafahi'!Y38</f>
        <v>-</v>
      </c>
    </row>
    <row r="41" spans="1:7" ht="18" customHeight="1" x14ac:dyDescent="0.35">
      <c r="A41" s="115">
        <v>36</v>
      </c>
      <c r="B41" s="116">
        <f>'Data Siswa'!B37</f>
        <v>0</v>
      </c>
      <c r="C41" s="115">
        <f>'Data Siswa'!C37</f>
        <v>0</v>
      </c>
      <c r="D41" s="117">
        <f>'Nilai Syafahi'!V39</f>
        <v>0</v>
      </c>
      <c r="E41" s="118" t="e">
        <f>'Nilai Syafahi'!W39</f>
        <v>#DIV/0!</v>
      </c>
      <c r="F41" s="119">
        <f ca="1">'Nilai Syafahi'!X39</f>
        <v>26</v>
      </c>
      <c r="G41" s="119" t="str">
        <f>'Nilai Syafahi'!Y39</f>
        <v>-</v>
      </c>
    </row>
    <row r="42" spans="1:7" ht="18" customHeight="1" x14ac:dyDescent="0.35">
      <c r="A42" s="115">
        <v>37</v>
      </c>
      <c r="B42" s="116">
        <f>'Data Siswa'!B38</f>
        <v>0</v>
      </c>
      <c r="C42" s="115">
        <f>'Data Siswa'!C38</f>
        <v>0</v>
      </c>
      <c r="D42" s="117">
        <f>'Nilai Syafahi'!V40</f>
        <v>0</v>
      </c>
      <c r="E42" s="118" t="e">
        <f>'Nilai Syafahi'!W40</f>
        <v>#DIV/0!</v>
      </c>
      <c r="F42" s="119">
        <f ca="1">'Nilai Syafahi'!X40</f>
        <v>26</v>
      </c>
      <c r="G42" s="119" t="str">
        <f>'Nilai Syafahi'!Y40</f>
        <v>-</v>
      </c>
    </row>
    <row r="43" spans="1:7" ht="18" customHeight="1" x14ac:dyDescent="0.35">
      <c r="A43" s="115">
        <v>38</v>
      </c>
      <c r="B43" s="116">
        <f>'Data Siswa'!B39</f>
        <v>0</v>
      </c>
      <c r="C43" s="115">
        <f>'Data Siswa'!C39</f>
        <v>0</v>
      </c>
      <c r="D43" s="117">
        <f>'Nilai Syafahi'!V41</f>
        <v>0</v>
      </c>
      <c r="E43" s="118" t="e">
        <f>'Nilai Syafahi'!W41</f>
        <v>#DIV/0!</v>
      </c>
      <c r="F43" s="119">
        <f ca="1">'Nilai Syafahi'!X41</f>
        <v>26</v>
      </c>
      <c r="G43" s="119" t="str">
        <f>'Nilai Syafahi'!Y41</f>
        <v>-</v>
      </c>
    </row>
    <row r="44" spans="1:7" ht="18" customHeight="1" x14ac:dyDescent="0.35">
      <c r="A44" s="115">
        <v>39</v>
      </c>
      <c r="B44" s="116">
        <f>'Data Siswa'!B40</f>
        <v>0</v>
      </c>
      <c r="C44" s="115">
        <f>'Data Siswa'!C40</f>
        <v>0</v>
      </c>
      <c r="D44" s="117">
        <f>'Nilai Syafahi'!V42</f>
        <v>0</v>
      </c>
      <c r="E44" s="118" t="e">
        <f>'Nilai Syafahi'!W42</f>
        <v>#DIV/0!</v>
      </c>
      <c r="F44" s="119">
        <f ca="1">'Nilai Syafahi'!X42</f>
        <v>26</v>
      </c>
      <c r="G44" s="119" t="str">
        <f>'Nilai Syafahi'!Y42</f>
        <v>-</v>
      </c>
    </row>
    <row r="45" spans="1:7" ht="18" customHeight="1" x14ac:dyDescent="0.35">
      <c r="A45" s="115">
        <v>40</v>
      </c>
      <c r="B45" s="116">
        <f>'Data Siswa'!B41</f>
        <v>0</v>
      </c>
      <c r="C45" s="115">
        <f>'Data Siswa'!C41</f>
        <v>0</v>
      </c>
      <c r="D45" s="117">
        <f>'Nilai Syafahi'!V43</f>
        <v>0</v>
      </c>
      <c r="E45" s="118" t="e">
        <f>'Nilai Syafahi'!W43</f>
        <v>#DIV/0!</v>
      </c>
      <c r="F45" s="119">
        <f ca="1">'Nilai Syafahi'!X43</f>
        <v>26</v>
      </c>
      <c r="G45" s="119" t="str">
        <f>'Nilai Syafahi'!Y43</f>
        <v>-</v>
      </c>
    </row>
    <row r="47" spans="1:7" ht="18.5" x14ac:dyDescent="0.45">
      <c r="D47" s="120"/>
      <c r="E47" s="291" t="s">
        <v>146</v>
      </c>
      <c r="F47" s="291"/>
      <c r="G47" s="291"/>
    </row>
    <row r="48" spans="1:7" ht="18.5" x14ac:dyDescent="0.45">
      <c r="D48" s="120"/>
      <c r="E48" s="121"/>
      <c r="F48" s="121"/>
    </row>
    <row r="49" spans="4:7" ht="18.5" x14ac:dyDescent="0.45">
      <c r="D49" s="120"/>
      <c r="E49" s="121"/>
      <c r="F49" s="121"/>
    </row>
    <row r="50" spans="4:7" ht="18.5" x14ac:dyDescent="0.45">
      <c r="D50" s="120"/>
      <c r="E50" s="292" t="str">
        <f>Biodata!C19</f>
        <v xml:space="preserve">                    </v>
      </c>
      <c r="F50" s="292"/>
      <c r="G50" s="292"/>
    </row>
    <row r="51" spans="4:7" ht="14.5" customHeight="1" x14ac:dyDescent="0.35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122"/>
      <c r="B1" s="122"/>
    </row>
    <row r="2" spans="1:2" x14ac:dyDescent="0.35">
      <c r="A2" s="123">
        <v>0</v>
      </c>
      <c r="B2" s="122" t="s">
        <v>80</v>
      </c>
    </row>
    <row r="3" spans="1:2" x14ac:dyDescent="0.35">
      <c r="A3" s="123">
        <v>1</v>
      </c>
      <c r="B3" s="122" t="s">
        <v>253</v>
      </c>
    </row>
    <row r="4" spans="1:2" x14ac:dyDescent="0.35">
      <c r="A4" s="123">
        <v>1.1000000000000001</v>
      </c>
      <c r="B4" s="122" t="s">
        <v>254</v>
      </c>
    </row>
    <row r="5" spans="1:2" x14ac:dyDescent="0.35">
      <c r="A5" s="123">
        <v>1.2</v>
      </c>
      <c r="B5" s="122" t="s">
        <v>262</v>
      </c>
    </row>
    <row r="6" spans="1:2" x14ac:dyDescent="0.35">
      <c r="A6" s="123">
        <v>1.3</v>
      </c>
      <c r="B6" s="122" t="s">
        <v>255</v>
      </c>
    </row>
    <row r="7" spans="1:2" x14ac:dyDescent="0.35">
      <c r="A7" s="123">
        <v>1.4</v>
      </c>
      <c r="B7" s="122" t="s">
        <v>256</v>
      </c>
    </row>
    <row r="8" spans="1:2" x14ac:dyDescent="0.35">
      <c r="A8" s="123">
        <v>1.5</v>
      </c>
      <c r="B8" s="122" t="s">
        <v>257</v>
      </c>
    </row>
    <row r="9" spans="1:2" x14ac:dyDescent="0.35">
      <c r="A9" s="123">
        <v>1.6</v>
      </c>
      <c r="B9" s="122" t="s">
        <v>258</v>
      </c>
    </row>
    <row r="10" spans="1:2" x14ac:dyDescent="0.35">
      <c r="A10" s="123">
        <v>1.7</v>
      </c>
      <c r="B10" s="122" t="s">
        <v>259</v>
      </c>
    </row>
    <row r="11" spans="1:2" x14ac:dyDescent="0.35">
      <c r="A11" s="123">
        <v>1.8</v>
      </c>
      <c r="B11" s="122" t="s">
        <v>260</v>
      </c>
    </row>
    <row r="12" spans="1:2" x14ac:dyDescent="0.35">
      <c r="A12" s="123">
        <v>1.9</v>
      </c>
      <c r="B12" s="122" t="s">
        <v>261</v>
      </c>
    </row>
    <row r="13" spans="1:2" x14ac:dyDescent="0.35">
      <c r="A13" s="123">
        <v>2</v>
      </c>
      <c r="B13" s="122" t="s">
        <v>168</v>
      </c>
    </row>
    <row r="14" spans="1:2" x14ac:dyDescent="0.35">
      <c r="A14" s="123">
        <v>2.1</v>
      </c>
      <c r="B14" s="122" t="s">
        <v>169</v>
      </c>
    </row>
    <row r="15" spans="1:2" x14ac:dyDescent="0.35">
      <c r="A15" s="123">
        <v>2.2000000000000002</v>
      </c>
      <c r="B15" s="122" t="s">
        <v>170</v>
      </c>
    </row>
    <row r="16" spans="1:2" x14ac:dyDescent="0.35">
      <c r="A16" s="123">
        <v>2.2999999999999998</v>
      </c>
      <c r="B16" s="122" t="s">
        <v>171</v>
      </c>
    </row>
    <row r="17" spans="1:2" x14ac:dyDescent="0.35">
      <c r="A17" s="123">
        <v>2.4</v>
      </c>
      <c r="B17" s="122" t="s">
        <v>172</v>
      </c>
    </row>
    <row r="18" spans="1:2" x14ac:dyDescent="0.35">
      <c r="A18" s="123">
        <v>2.5</v>
      </c>
      <c r="B18" s="122" t="s">
        <v>173</v>
      </c>
    </row>
    <row r="19" spans="1:2" x14ac:dyDescent="0.35">
      <c r="A19" s="123">
        <v>2.6</v>
      </c>
      <c r="B19" s="122" t="s">
        <v>174</v>
      </c>
    </row>
    <row r="20" spans="1:2" x14ac:dyDescent="0.35">
      <c r="A20" s="123">
        <v>2.7</v>
      </c>
      <c r="B20" s="122" t="s">
        <v>175</v>
      </c>
    </row>
    <row r="21" spans="1:2" x14ac:dyDescent="0.35">
      <c r="A21" s="123">
        <v>2.8</v>
      </c>
      <c r="B21" s="122" t="s">
        <v>176</v>
      </c>
    </row>
    <row r="22" spans="1:2" x14ac:dyDescent="0.35">
      <c r="A22" s="123">
        <v>2.9</v>
      </c>
      <c r="B22" s="122" t="s">
        <v>177</v>
      </c>
    </row>
    <row r="23" spans="1:2" x14ac:dyDescent="0.35">
      <c r="A23" s="123">
        <v>3</v>
      </c>
      <c r="B23" s="122" t="s">
        <v>178</v>
      </c>
    </row>
    <row r="24" spans="1:2" x14ac:dyDescent="0.35">
      <c r="A24" s="123">
        <v>3.1</v>
      </c>
      <c r="B24" s="122" t="s">
        <v>179</v>
      </c>
    </row>
    <row r="25" spans="1:2" x14ac:dyDescent="0.35">
      <c r="A25" s="123">
        <v>3.2</v>
      </c>
      <c r="B25" s="122" t="s">
        <v>180</v>
      </c>
    </row>
    <row r="26" spans="1:2" x14ac:dyDescent="0.35">
      <c r="A26" s="123">
        <v>3.3</v>
      </c>
      <c r="B26" s="122" t="s">
        <v>181</v>
      </c>
    </row>
    <row r="27" spans="1:2" x14ac:dyDescent="0.35">
      <c r="A27" s="123">
        <v>3.4</v>
      </c>
      <c r="B27" s="122" t="s">
        <v>182</v>
      </c>
    </row>
    <row r="28" spans="1:2" x14ac:dyDescent="0.35">
      <c r="A28" s="123">
        <v>3.5</v>
      </c>
      <c r="B28" s="122" t="s">
        <v>183</v>
      </c>
    </row>
    <row r="29" spans="1:2" x14ac:dyDescent="0.35">
      <c r="A29" s="123">
        <v>3.6</v>
      </c>
      <c r="B29" s="122" t="s">
        <v>184</v>
      </c>
    </row>
    <row r="30" spans="1:2" x14ac:dyDescent="0.35">
      <c r="A30" s="123">
        <v>3.7</v>
      </c>
      <c r="B30" s="122" t="s">
        <v>185</v>
      </c>
    </row>
    <row r="31" spans="1:2" x14ac:dyDescent="0.35">
      <c r="A31" s="123">
        <v>3.8</v>
      </c>
      <c r="B31" s="122" t="s">
        <v>186</v>
      </c>
    </row>
    <row r="32" spans="1:2" x14ac:dyDescent="0.35">
      <c r="A32" s="123">
        <v>3.9</v>
      </c>
      <c r="B32" s="122" t="s">
        <v>187</v>
      </c>
    </row>
    <row r="33" spans="1:2" x14ac:dyDescent="0.35">
      <c r="A33" s="123">
        <v>4</v>
      </c>
      <c r="B33" s="122" t="s">
        <v>188</v>
      </c>
    </row>
    <row r="34" spans="1:2" x14ac:dyDescent="0.35">
      <c r="A34" s="123">
        <v>4.0999999999999996</v>
      </c>
      <c r="B34" s="122" t="s">
        <v>189</v>
      </c>
    </row>
    <row r="35" spans="1:2" x14ac:dyDescent="0.35">
      <c r="A35" s="123">
        <v>4.2</v>
      </c>
      <c r="B35" s="122" t="s">
        <v>190</v>
      </c>
    </row>
    <row r="36" spans="1:2" x14ac:dyDescent="0.35">
      <c r="A36" s="123">
        <v>4.3</v>
      </c>
      <c r="B36" s="122" t="s">
        <v>191</v>
      </c>
    </row>
    <row r="37" spans="1:2" x14ac:dyDescent="0.35">
      <c r="A37" s="123">
        <v>4.4000000000000004</v>
      </c>
      <c r="B37" s="122" t="s">
        <v>192</v>
      </c>
    </row>
    <row r="38" spans="1:2" x14ac:dyDescent="0.35">
      <c r="A38" s="123">
        <v>4.5</v>
      </c>
      <c r="B38" s="122" t="s">
        <v>193</v>
      </c>
    </row>
    <row r="39" spans="1:2" x14ac:dyDescent="0.35">
      <c r="A39" s="123">
        <v>4.5999999999999996</v>
      </c>
      <c r="B39" s="122" t="s">
        <v>194</v>
      </c>
    </row>
    <row r="40" spans="1:2" x14ac:dyDescent="0.35">
      <c r="A40" s="123">
        <v>4.7</v>
      </c>
      <c r="B40" s="122" t="s">
        <v>195</v>
      </c>
    </row>
    <row r="41" spans="1:2" x14ac:dyDescent="0.35">
      <c r="A41" s="123">
        <v>4.8</v>
      </c>
      <c r="B41" s="122" t="s">
        <v>196</v>
      </c>
    </row>
    <row r="42" spans="1:2" x14ac:dyDescent="0.35">
      <c r="A42" s="123">
        <v>4.9000000000000004</v>
      </c>
      <c r="B42" s="122" t="s">
        <v>197</v>
      </c>
    </row>
    <row r="43" spans="1:2" x14ac:dyDescent="0.35">
      <c r="A43" s="123">
        <v>5</v>
      </c>
      <c r="B43" s="122" t="s">
        <v>198</v>
      </c>
    </row>
    <row r="44" spans="1:2" x14ac:dyDescent="0.35">
      <c r="A44" s="123">
        <v>5.0999999999999996</v>
      </c>
      <c r="B44" s="122" t="s">
        <v>199</v>
      </c>
    </row>
    <row r="45" spans="1:2" x14ac:dyDescent="0.35">
      <c r="A45" s="123">
        <v>5.2</v>
      </c>
      <c r="B45" s="122" t="s">
        <v>200</v>
      </c>
    </row>
    <row r="46" spans="1:2" x14ac:dyDescent="0.35">
      <c r="A46" s="123">
        <v>5.3</v>
      </c>
      <c r="B46" s="122" t="s">
        <v>201</v>
      </c>
    </row>
    <row r="47" spans="1:2" x14ac:dyDescent="0.35">
      <c r="A47" s="123">
        <v>5.4</v>
      </c>
      <c r="B47" s="122" t="s">
        <v>202</v>
      </c>
    </row>
    <row r="48" spans="1:2" x14ac:dyDescent="0.35">
      <c r="A48" s="123">
        <v>5.5</v>
      </c>
      <c r="B48" s="122" t="s">
        <v>203</v>
      </c>
    </row>
    <row r="49" spans="1:2" x14ac:dyDescent="0.35">
      <c r="A49" s="123">
        <v>5.6</v>
      </c>
      <c r="B49" s="122" t="s">
        <v>204</v>
      </c>
    </row>
    <row r="50" spans="1:2" x14ac:dyDescent="0.35">
      <c r="A50" s="123">
        <v>5.7</v>
      </c>
      <c r="B50" s="122" t="s">
        <v>205</v>
      </c>
    </row>
    <row r="51" spans="1:2" x14ac:dyDescent="0.35">
      <c r="A51" s="123">
        <v>5.8</v>
      </c>
      <c r="B51" s="122" t="s">
        <v>206</v>
      </c>
    </row>
    <row r="52" spans="1:2" x14ac:dyDescent="0.35">
      <c r="A52" s="123">
        <v>5.9</v>
      </c>
      <c r="B52" s="122" t="s">
        <v>207</v>
      </c>
    </row>
    <row r="53" spans="1:2" x14ac:dyDescent="0.35">
      <c r="A53" s="123">
        <v>6</v>
      </c>
      <c r="B53" s="122" t="s">
        <v>208</v>
      </c>
    </row>
    <row r="54" spans="1:2" x14ac:dyDescent="0.35">
      <c r="A54" s="123">
        <v>6.1</v>
      </c>
      <c r="B54" s="122" t="s">
        <v>209</v>
      </c>
    </row>
    <row r="55" spans="1:2" x14ac:dyDescent="0.35">
      <c r="A55" s="123">
        <v>6.2</v>
      </c>
      <c r="B55" s="122" t="s">
        <v>210</v>
      </c>
    </row>
    <row r="56" spans="1:2" x14ac:dyDescent="0.35">
      <c r="A56" s="123">
        <v>6.3</v>
      </c>
      <c r="B56" s="122" t="s">
        <v>211</v>
      </c>
    </row>
    <row r="57" spans="1:2" x14ac:dyDescent="0.35">
      <c r="A57" s="123">
        <v>6.4</v>
      </c>
      <c r="B57" s="122" t="s">
        <v>212</v>
      </c>
    </row>
    <row r="58" spans="1:2" x14ac:dyDescent="0.35">
      <c r="A58" s="123">
        <v>6.5</v>
      </c>
      <c r="B58" s="122" t="s">
        <v>213</v>
      </c>
    </row>
    <row r="59" spans="1:2" x14ac:dyDescent="0.35">
      <c r="A59" s="123">
        <v>6.6</v>
      </c>
      <c r="B59" s="122" t="s">
        <v>214</v>
      </c>
    </row>
    <row r="60" spans="1:2" x14ac:dyDescent="0.35">
      <c r="A60" s="123">
        <v>6.7</v>
      </c>
      <c r="B60" s="122" t="s">
        <v>215</v>
      </c>
    </row>
    <row r="61" spans="1:2" x14ac:dyDescent="0.35">
      <c r="A61" s="123">
        <v>6.8</v>
      </c>
      <c r="B61" s="122" t="s">
        <v>216</v>
      </c>
    </row>
    <row r="62" spans="1:2" x14ac:dyDescent="0.35">
      <c r="A62" s="123">
        <v>6.9</v>
      </c>
      <c r="B62" s="122" t="s">
        <v>217</v>
      </c>
    </row>
    <row r="63" spans="1:2" x14ac:dyDescent="0.35">
      <c r="A63" s="123">
        <v>7</v>
      </c>
      <c r="B63" s="122" t="s">
        <v>218</v>
      </c>
    </row>
    <row r="64" spans="1:2" x14ac:dyDescent="0.35">
      <c r="A64" s="123">
        <v>7.1</v>
      </c>
      <c r="B64" s="122" t="s">
        <v>219</v>
      </c>
    </row>
    <row r="65" spans="1:2" x14ac:dyDescent="0.35">
      <c r="A65" s="123">
        <v>7.2</v>
      </c>
      <c r="B65" s="122" t="s">
        <v>220</v>
      </c>
    </row>
    <row r="66" spans="1:2" x14ac:dyDescent="0.35">
      <c r="A66" s="123">
        <v>7.3</v>
      </c>
      <c r="B66" s="122" t="s">
        <v>221</v>
      </c>
    </row>
    <row r="67" spans="1:2" x14ac:dyDescent="0.35">
      <c r="A67" s="123">
        <v>7.4</v>
      </c>
      <c r="B67" s="122" t="s">
        <v>222</v>
      </c>
    </row>
    <row r="68" spans="1:2" x14ac:dyDescent="0.35">
      <c r="A68" s="123">
        <v>7.5</v>
      </c>
      <c r="B68" s="122" t="s">
        <v>223</v>
      </c>
    </row>
    <row r="69" spans="1:2" x14ac:dyDescent="0.35">
      <c r="A69" s="123">
        <v>7.6</v>
      </c>
      <c r="B69" s="122" t="s">
        <v>224</v>
      </c>
    </row>
    <row r="70" spans="1:2" x14ac:dyDescent="0.35">
      <c r="A70" s="123">
        <v>7.7</v>
      </c>
      <c r="B70" s="122" t="s">
        <v>225</v>
      </c>
    </row>
    <row r="71" spans="1:2" x14ac:dyDescent="0.35">
      <c r="A71" s="123">
        <v>7.8</v>
      </c>
      <c r="B71" s="122" t="s">
        <v>226</v>
      </c>
    </row>
    <row r="72" spans="1:2" x14ac:dyDescent="0.35">
      <c r="A72" s="123">
        <v>7.9</v>
      </c>
      <c r="B72" s="122" t="s">
        <v>227</v>
      </c>
    </row>
    <row r="73" spans="1:2" x14ac:dyDescent="0.35">
      <c r="A73" s="123">
        <v>8</v>
      </c>
      <c r="B73" s="122" t="s">
        <v>228</v>
      </c>
    </row>
    <row r="74" spans="1:2" x14ac:dyDescent="0.35">
      <c r="A74" s="123">
        <v>8.1</v>
      </c>
      <c r="B74" s="122" t="s">
        <v>229</v>
      </c>
    </row>
    <row r="75" spans="1:2" x14ac:dyDescent="0.35">
      <c r="A75" s="123">
        <v>8.1999999999999993</v>
      </c>
      <c r="B75" s="122" t="s">
        <v>230</v>
      </c>
    </row>
    <row r="76" spans="1:2" x14ac:dyDescent="0.35">
      <c r="A76" s="123">
        <v>8.3000000000000007</v>
      </c>
      <c r="B76" s="122" t="s">
        <v>231</v>
      </c>
    </row>
    <row r="77" spans="1:2" x14ac:dyDescent="0.35">
      <c r="A77" s="123">
        <v>8.4</v>
      </c>
      <c r="B77" s="122" t="s">
        <v>232</v>
      </c>
    </row>
    <row r="78" spans="1:2" x14ac:dyDescent="0.35">
      <c r="A78" s="123">
        <v>8.5</v>
      </c>
      <c r="B78" s="122" t="s">
        <v>233</v>
      </c>
    </row>
    <row r="79" spans="1:2" x14ac:dyDescent="0.35">
      <c r="A79" s="123">
        <v>8.6</v>
      </c>
      <c r="B79" s="122" t="s">
        <v>234</v>
      </c>
    </row>
    <row r="80" spans="1:2" x14ac:dyDescent="0.35">
      <c r="A80" s="123">
        <v>8.6999999999999993</v>
      </c>
      <c r="B80" s="122" t="s">
        <v>235</v>
      </c>
    </row>
    <row r="81" spans="1:2" x14ac:dyDescent="0.35">
      <c r="A81" s="123">
        <v>8.8000000000000007</v>
      </c>
      <c r="B81" s="122" t="s">
        <v>236</v>
      </c>
    </row>
    <row r="82" spans="1:2" x14ac:dyDescent="0.35">
      <c r="A82" s="123">
        <v>8.9</v>
      </c>
      <c r="B82" s="122" t="s">
        <v>237</v>
      </c>
    </row>
    <row r="83" spans="1:2" x14ac:dyDescent="0.35">
      <c r="A83" s="123">
        <v>9</v>
      </c>
      <c r="B83" s="122" t="s">
        <v>238</v>
      </c>
    </row>
    <row r="84" spans="1:2" x14ac:dyDescent="0.35">
      <c r="A84" s="123">
        <v>9.1</v>
      </c>
      <c r="B84" s="122" t="s">
        <v>239</v>
      </c>
    </row>
    <row r="85" spans="1:2" x14ac:dyDescent="0.35">
      <c r="A85" s="123">
        <v>9.1999999999999993</v>
      </c>
      <c r="B85" s="122" t="s">
        <v>240</v>
      </c>
    </row>
    <row r="86" spans="1:2" x14ac:dyDescent="0.35">
      <c r="A86" s="123">
        <v>9.3000000000000007</v>
      </c>
      <c r="B86" s="122" t="s">
        <v>241</v>
      </c>
    </row>
    <row r="87" spans="1:2" x14ac:dyDescent="0.35">
      <c r="A87" s="123">
        <v>9.3999999999999897</v>
      </c>
      <c r="B87" s="122" t="s">
        <v>242</v>
      </c>
    </row>
    <row r="88" spans="1:2" x14ac:dyDescent="0.35">
      <c r="A88" s="123">
        <v>9.4999999999999893</v>
      </c>
      <c r="B88" s="122" t="s">
        <v>243</v>
      </c>
    </row>
    <row r="89" spans="1:2" x14ac:dyDescent="0.35">
      <c r="A89" s="123">
        <v>9.5999999999999908</v>
      </c>
      <c r="B89" s="122" t="s">
        <v>244</v>
      </c>
    </row>
    <row r="90" spans="1:2" x14ac:dyDescent="0.35">
      <c r="A90" s="123">
        <v>9.6999999999999904</v>
      </c>
      <c r="B90" s="122" t="s">
        <v>245</v>
      </c>
    </row>
    <row r="91" spans="1:2" x14ac:dyDescent="0.35">
      <c r="A91" s="123">
        <v>9.7999999999999901</v>
      </c>
      <c r="B91" s="122" t="s">
        <v>246</v>
      </c>
    </row>
    <row r="92" spans="1:2" x14ac:dyDescent="0.35">
      <c r="A92" s="123">
        <v>9.8999999999999897</v>
      </c>
      <c r="B92" s="122" t="s">
        <v>247</v>
      </c>
    </row>
    <row r="93" spans="1:2" x14ac:dyDescent="0.35">
      <c r="A93" s="123">
        <v>9.9999999999999893</v>
      </c>
      <c r="B93" s="122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2024-12-19T13:29:19Z</cp:lastPrinted>
  <dcterms:created xsi:type="dcterms:W3CDTF">2019-11-23T06:18:02Z</dcterms:created>
  <dcterms:modified xsi:type="dcterms:W3CDTF">2024-12-19T13:29:41Z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b6f7cb5b9d084808b7fb28ad37f343e9</vt:lpwstr>
  </property>
  <property fmtid="{D5CDD505-2E9C-101B-9397-08002B2CF9AE}" pid="9" name="MSIP_Label_defa4170-0d19-0005-0004-bc88714345d2_Method">
    <vt:lpwstr>Standard</vt:lpwstr>
  </property>
</Properties>
</file>